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charlottepedersen/Desktop/"/>
    </mc:Choice>
  </mc:AlternateContent>
  <bookViews>
    <workbookView xWindow="0" yWindow="460" windowWidth="13800" windowHeight="6060" activeTab="5"/>
  </bookViews>
  <sheets>
    <sheet name="Begynd her" sheetId="1" r:id="rId1"/>
    <sheet name="Teamet" sheetId="2" r:id="rId2"/>
    <sheet name="Budget" sheetId="3" r:id="rId3"/>
    <sheet name="Øvrige udgifter" sheetId="4" r:id="rId4"/>
    <sheet name="Transportark" sheetId="5" r:id="rId5"/>
    <sheet name="Regnskab" sheetId="6" r:id="rId6"/>
    <sheet name="Tasteark" sheetId="7" r:id="rId7"/>
    <sheet name="Sats-tal, oversigt" sheetId="8" r:id="rId8"/>
    <sheet name="OPSLAG" sheetId="9" r:id="rId9"/>
  </sheets>
  <definedNames>
    <definedName name="Funktioner">Teamet!$C$5:$C$35</definedName>
    <definedName name="Kursusdage">'Begynd her'!$B$12</definedName>
    <definedName name="Kursustype">'Begynd her'!$B$6</definedName>
    <definedName name="Kørsel">'Begynd her'!$D$28</definedName>
    <definedName name="Madhold">'Begynd her'!$D$16</definedName>
    <definedName name="TastBeløb">Tasteark!$E$7:$E$300</definedName>
    <definedName name="TastKonto">Tasteark!$B$7:$B$300</definedName>
    <definedName name="TastTeam">Tasteark!$F$7:$F$300</definedName>
    <definedName name="Team">Teamet!$A$5:$A$35</definedName>
    <definedName name="Weekender">'Begynd her'!$D$14</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4" i="8" l="1"/>
  <c r="G13" i="8"/>
  <c r="G12" i="8"/>
  <c r="F7" i="8"/>
  <c r="E7" i="8"/>
  <c r="D7" i="8"/>
  <c r="F5" i="8"/>
  <c r="E5" i="8"/>
  <c r="D5" i="8"/>
  <c r="C300" i="7"/>
  <c r="A300" i="7"/>
  <c r="C299" i="7"/>
  <c r="A299" i="7"/>
  <c r="C298" i="7"/>
  <c r="A298" i="7"/>
  <c r="C297" i="7"/>
  <c r="A297" i="7"/>
  <c r="C296" i="7"/>
  <c r="A296" i="7"/>
  <c r="C295" i="7"/>
  <c r="A295" i="7"/>
  <c r="C294" i="7"/>
  <c r="A294" i="7"/>
  <c r="C293" i="7"/>
  <c r="A293" i="7"/>
  <c r="C292" i="7"/>
  <c r="A292" i="7"/>
  <c r="C291" i="7"/>
  <c r="A291" i="7"/>
  <c r="C290" i="7"/>
  <c r="A290" i="7"/>
  <c r="C289" i="7"/>
  <c r="A289" i="7"/>
  <c r="C288" i="7"/>
  <c r="A288" i="7"/>
  <c r="C287" i="7"/>
  <c r="A287" i="7"/>
  <c r="C286" i="7"/>
  <c r="A286" i="7"/>
  <c r="C285" i="7"/>
  <c r="A285" i="7"/>
  <c r="C284" i="7"/>
  <c r="A284" i="7"/>
  <c r="C283" i="7"/>
  <c r="A283" i="7"/>
  <c r="C282" i="7"/>
  <c r="A282" i="7"/>
  <c r="C281" i="7"/>
  <c r="A281" i="7"/>
  <c r="C280" i="7"/>
  <c r="A280" i="7"/>
  <c r="C279" i="7"/>
  <c r="A279" i="7"/>
  <c r="C278" i="7"/>
  <c r="A278" i="7"/>
  <c r="C277" i="7"/>
  <c r="A277" i="7"/>
  <c r="C276" i="7"/>
  <c r="A276" i="7"/>
  <c r="C275" i="7"/>
  <c r="A275" i="7"/>
  <c r="C274" i="7"/>
  <c r="A274" i="7"/>
  <c r="C273" i="7"/>
  <c r="A273" i="7"/>
  <c r="C272" i="7"/>
  <c r="A272" i="7"/>
  <c r="C271" i="7"/>
  <c r="A271" i="7"/>
  <c r="C270" i="7"/>
  <c r="A270" i="7"/>
  <c r="C269" i="7"/>
  <c r="A269" i="7"/>
  <c r="C268" i="7"/>
  <c r="A268" i="7"/>
  <c r="C267" i="7"/>
  <c r="A267" i="7"/>
  <c r="C266" i="7"/>
  <c r="A266" i="7"/>
  <c r="C265" i="7"/>
  <c r="A265" i="7"/>
  <c r="C264" i="7"/>
  <c r="A264" i="7"/>
  <c r="C263" i="7"/>
  <c r="A263" i="7"/>
  <c r="C262" i="7"/>
  <c r="A262" i="7"/>
  <c r="C261" i="7"/>
  <c r="A261" i="7"/>
  <c r="C260" i="7"/>
  <c r="A260" i="7"/>
  <c r="C259" i="7"/>
  <c r="A259" i="7"/>
  <c r="C258" i="7"/>
  <c r="A258" i="7"/>
  <c r="C257" i="7"/>
  <c r="A257" i="7"/>
  <c r="C256" i="7"/>
  <c r="A256" i="7"/>
  <c r="C255" i="7"/>
  <c r="A255" i="7"/>
  <c r="C254" i="7"/>
  <c r="A254" i="7"/>
  <c r="C253" i="7"/>
  <c r="A253" i="7"/>
  <c r="C252" i="7"/>
  <c r="A252" i="7"/>
  <c r="C251" i="7"/>
  <c r="A251" i="7"/>
  <c r="C250" i="7"/>
  <c r="A250" i="7"/>
  <c r="C249" i="7"/>
  <c r="A249" i="7"/>
  <c r="C248" i="7"/>
  <c r="A248" i="7"/>
  <c r="C247" i="7"/>
  <c r="A247" i="7"/>
  <c r="C246" i="7"/>
  <c r="A246" i="7"/>
  <c r="C245" i="7"/>
  <c r="A245" i="7"/>
  <c r="C244" i="7"/>
  <c r="A244" i="7"/>
  <c r="C243" i="7"/>
  <c r="A243" i="7"/>
  <c r="C242" i="7"/>
  <c r="A242" i="7"/>
  <c r="C241" i="7"/>
  <c r="A241" i="7"/>
  <c r="C240" i="7"/>
  <c r="A240" i="7"/>
  <c r="C239" i="7"/>
  <c r="A239" i="7"/>
  <c r="C238" i="7"/>
  <c r="A238" i="7"/>
  <c r="C237" i="7"/>
  <c r="A237" i="7"/>
  <c r="C236" i="7"/>
  <c r="A236" i="7"/>
  <c r="C235" i="7"/>
  <c r="A235" i="7"/>
  <c r="C234" i="7"/>
  <c r="A234" i="7"/>
  <c r="C233" i="7"/>
  <c r="A233" i="7"/>
  <c r="C232" i="7"/>
  <c r="A232" i="7"/>
  <c r="C231" i="7"/>
  <c r="A231" i="7"/>
  <c r="C230" i="7"/>
  <c r="A230" i="7"/>
  <c r="C229" i="7"/>
  <c r="A229" i="7"/>
  <c r="C228" i="7"/>
  <c r="A228" i="7"/>
  <c r="C227" i="7"/>
  <c r="A227" i="7"/>
  <c r="C226" i="7"/>
  <c r="A226" i="7"/>
  <c r="C225" i="7"/>
  <c r="A225" i="7"/>
  <c r="C224" i="7"/>
  <c r="A224" i="7"/>
  <c r="C223" i="7"/>
  <c r="A223" i="7"/>
  <c r="C222" i="7"/>
  <c r="A222" i="7"/>
  <c r="C221" i="7"/>
  <c r="A221" i="7"/>
  <c r="C220" i="7"/>
  <c r="A220" i="7"/>
  <c r="C219" i="7"/>
  <c r="A219" i="7"/>
  <c r="C218" i="7"/>
  <c r="A218" i="7"/>
  <c r="C217" i="7"/>
  <c r="A217" i="7"/>
  <c r="C216" i="7"/>
  <c r="A216" i="7"/>
  <c r="C215" i="7"/>
  <c r="A215" i="7"/>
  <c r="C214" i="7"/>
  <c r="A214" i="7"/>
  <c r="C213" i="7"/>
  <c r="A213" i="7"/>
  <c r="C212" i="7"/>
  <c r="A212" i="7"/>
  <c r="C211" i="7"/>
  <c r="A211" i="7"/>
  <c r="C210" i="7"/>
  <c r="A210" i="7"/>
  <c r="C209" i="7"/>
  <c r="A209" i="7"/>
  <c r="C208" i="7"/>
  <c r="A208" i="7"/>
  <c r="C207" i="7"/>
  <c r="A207" i="7"/>
  <c r="C206" i="7"/>
  <c r="A206" i="7"/>
  <c r="C205" i="7"/>
  <c r="A205" i="7"/>
  <c r="C204" i="7"/>
  <c r="A204" i="7"/>
  <c r="C203" i="7"/>
  <c r="A203" i="7"/>
  <c r="C202" i="7"/>
  <c r="A202" i="7"/>
  <c r="C201" i="7"/>
  <c r="A201" i="7"/>
  <c r="C200" i="7"/>
  <c r="A200" i="7"/>
  <c r="C199" i="7"/>
  <c r="A199" i="7"/>
  <c r="C198" i="7"/>
  <c r="A198" i="7"/>
  <c r="C197" i="7"/>
  <c r="A197" i="7"/>
  <c r="C196" i="7"/>
  <c r="A196" i="7"/>
  <c r="C195" i="7"/>
  <c r="A195" i="7"/>
  <c r="C194" i="7"/>
  <c r="A194" i="7"/>
  <c r="C193" i="7"/>
  <c r="A193" i="7"/>
  <c r="C192" i="7"/>
  <c r="A192" i="7"/>
  <c r="C191" i="7"/>
  <c r="A191" i="7"/>
  <c r="C190" i="7"/>
  <c r="A190" i="7"/>
  <c r="C189" i="7"/>
  <c r="A189" i="7"/>
  <c r="C188" i="7"/>
  <c r="A188" i="7"/>
  <c r="C187" i="7"/>
  <c r="A187" i="7"/>
  <c r="C186" i="7"/>
  <c r="A186" i="7"/>
  <c r="C185" i="7"/>
  <c r="A185" i="7"/>
  <c r="C184" i="7"/>
  <c r="A184" i="7"/>
  <c r="C183" i="7"/>
  <c r="A183" i="7"/>
  <c r="C182" i="7"/>
  <c r="A182" i="7"/>
  <c r="C181" i="7"/>
  <c r="A181" i="7"/>
  <c r="C180" i="7"/>
  <c r="A180" i="7"/>
  <c r="C179" i="7"/>
  <c r="A179" i="7"/>
  <c r="C178" i="7"/>
  <c r="A178" i="7"/>
  <c r="C177" i="7"/>
  <c r="A177" i="7"/>
  <c r="C176" i="7"/>
  <c r="A176" i="7"/>
  <c r="C175" i="7"/>
  <c r="A175" i="7"/>
  <c r="C174" i="7"/>
  <c r="A174" i="7"/>
  <c r="C173" i="7"/>
  <c r="A173" i="7"/>
  <c r="C172" i="7"/>
  <c r="A172" i="7"/>
  <c r="C171" i="7"/>
  <c r="A171" i="7"/>
  <c r="C170" i="7"/>
  <c r="A170" i="7"/>
  <c r="C169" i="7"/>
  <c r="A169" i="7"/>
  <c r="C168" i="7"/>
  <c r="A168" i="7"/>
  <c r="C167" i="7"/>
  <c r="A167" i="7"/>
  <c r="C166" i="7"/>
  <c r="A166" i="7"/>
  <c r="C165" i="7"/>
  <c r="A165" i="7"/>
  <c r="C164" i="7"/>
  <c r="A164" i="7"/>
  <c r="C163" i="7"/>
  <c r="A163" i="7"/>
  <c r="C162" i="7"/>
  <c r="A162" i="7"/>
  <c r="C161" i="7"/>
  <c r="A161" i="7"/>
  <c r="C160" i="7"/>
  <c r="A160" i="7"/>
  <c r="C159" i="7"/>
  <c r="A159" i="7"/>
  <c r="C158" i="7"/>
  <c r="A158" i="7"/>
  <c r="C157" i="7"/>
  <c r="A157" i="7"/>
  <c r="C156" i="7"/>
  <c r="A156" i="7"/>
  <c r="C155" i="7"/>
  <c r="A155" i="7"/>
  <c r="C154" i="7"/>
  <c r="A154" i="7"/>
  <c r="C153" i="7"/>
  <c r="A153" i="7"/>
  <c r="C152" i="7"/>
  <c r="A152" i="7"/>
  <c r="C151" i="7"/>
  <c r="A151" i="7"/>
  <c r="C150" i="7"/>
  <c r="A150" i="7"/>
  <c r="C149" i="7"/>
  <c r="A149" i="7"/>
  <c r="C148" i="7"/>
  <c r="A148" i="7"/>
  <c r="C147" i="7"/>
  <c r="A147" i="7"/>
  <c r="C146" i="7"/>
  <c r="A146" i="7"/>
  <c r="C145" i="7"/>
  <c r="A145" i="7"/>
  <c r="C144" i="7"/>
  <c r="A144" i="7"/>
  <c r="C143" i="7"/>
  <c r="A143" i="7"/>
  <c r="C142" i="7"/>
  <c r="A142" i="7"/>
  <c r="C141" i="7"/>
  <c r="A141" i="7"/>
  <c r="C140" i="7"/>
  <c r="A140" i="7"/>
  <c r="C139" i="7"/>
  <c r="A139" i="7"/>
  <c r="C138" i="7"/>
  <c r="A138" i="7"/>
  <c r="C137" i="7"/>
  <c r="A137" i="7"/>
  <c r="C136" i="7"/>
  <c r="A136" i="7"/>
  <c r="C135" i="7"/>
  <c r="A135" i="7"/>
  <c r="C134" i="7"/>
  <c r="A134" i="7"/>
  <c r="C133" i="7"/>
  <c r="A133" i="7"/>
  <c r="C132" i="7"/>
  <c r="A132" i="7"/>
  <c r="C131" i="7"/>
  <c r="A131" i="7"/>
  <c r="C130" i="7"/>
  <c r="A130" i="7"/>
  <c r="C129" i="7"/>
  <c r="A129" i="7"/>
  <c r="C128" i="7"/>
  <c r="A128" i="7"/>
  <c r="C127" i="7"/>
  <c r="A127" i="7"/>
  <c r="C126" i="7"/>
  <c r="A126" i="7"/>
  <c r="C125" i="7"/>
  <c r="A125" i="7"/>
  <c r="C124" i="7"/>
  <c r="A124" i="7"/>
  <c r="C123" i="7"/>
  <c r="A123" i="7"/>
  <c r="C122" i="7"/>
  <c r="A122" i="7"/>
  <c r="C121" i="7"/>
  <c r="A121" i="7"/>
  <c r="C120" i="7"/>
  <c r="A120" i="7"/>
  <c r="C119" i="7"/>
  <c r="A119" i="7"/>
  <c r="C118" i="7"/>
  <c r="A118" i="7"/>
  <c r="C117" i="7"/>
  <c r="A117" i="7"/>
  <c r="C116" i="7"/>
  <c r="A116" i="7"/>
  <c r="C115" i="7"/>
  <c r="A115" i="7"/>
  <c r="C114" i="7"/>
  <c r="A114" i="7"/>
  <c r="C113" i="7"/>
  <c r="A113" i="7"/>
  <c r="C112" i="7"/>
  <c r="A112" i="7"/>
  <c r="C111" i="7"/>
  <c r="A111" i="7"/>
  <c r="C110" i="7"/>
  <c r="A110" i="7"/>
  <c r="C109" i="7"/>
  <c r="A109" i="7"/>
  <c r="C108" i="7"/>
  <c r="A108" i="7"/>
  <c r="C107" i="7"/>
  <c r="A107" i="7"/>
  <c r="C106" i="7"/>
  <c r="A106" i="7"/>
  <c r="C105" i="7"/>
  <c r="A105" i="7"/>
  <c r="C104" i="7"/>
  <c r="A104" i="7"/>
  <c r="C103" i="7"/>
  <c r="A103" i="7"/>
  <c r="C102" i="7"/>
  <c r="A102" i="7"/>
  <c r="C101" i="7"/>
  <c r="A101" i="7"/>
  <c r="C100" i="7"/>
  <c r="A100" i="7"/>
  <c r="C99" i="7"/>
  <c r="A99" i="7"/>
  <c r="C98" i="7"/>
  <c r="A98" i="7"/>
  <c r="C97" i="7"/>
  <c r="A97" i="7"/>
  <c r="C96" i="7"/>
  <c r="A96" i="7"/>
  <c r="C95" i="7"/>
  <c r="A95" i="7"/>
  <c r="C94" i="7"/>
  <c r="A94" i="7"/>
  <c r="C93" i="7"/>
  <c r="A93" i="7"/>
  <c r="C92" i="7"/>
  <c r="A92" i="7"/>
  <c r="C91" i="7"/>
  <c r="A91" i="7"/>
  <c r="C90" i="7"/>
  <c r="A90" i="7"/>
  <c r="C89" i="7"/>
  <c r="A89" i="7"/>
  <c r="C88" i="7"/>
  <c r="A88" i="7"/>
  <c r="C87" i="7"/>
  <c r="A87" i="7"/>
  <c r="C86" i="7"/>
  <c r="A86" i="7"/>
  <c r="C85" i="7"/>
  <c r="A85" i="7"/>
  <c r="C84" i="7"/>
  <c r="A84" i="7"/>
  <c r="C83" i="7"/>
  <c r="A83" i="7"/>
  <c r="C82" i="7"/>
  <c r="A82" i="7"/>
  <c r="C81" i="7"/>
  <c r="A81" i="7"/>
  <c r="C80" i="7"/>
  <c r="A80" i="7"/>
  <c r="C79" i="7"/>
  <c r="A79" i="7"/>
  <c r="C78" i="7"/>
  <c r="A78" i="7"/>
  <c r="C77" i="7"/>
  <c r="A77" i="7"/>
  <c r="C76" i="7"/>
  <c r="A76" i="7"/>
  <c r="C75" i="7"/>
  <c r="A75" i="7"/>
  <c r="C74" i="7"/>
  <c r="A74" i="7"/>
  <c r="C73" i="7"/>
  <c r="A73" i="7"/>
  <c r="C72" i="7"/>
  <c r="A72" i="7"/>
  <c r="C71" i="7"/>
  <c r="A71" i="7"/>
  <c r="C70" i="7"/>
  <c r="A70" i="7"/>
  <c r="C69" i="7"/>
  <c r="A69" i="7"/>
  <c r="C68" i="7"/>
  <c r="A68" i="7"/>
  <c r="C67" i="7"/>
  <c r="A67" i="7"/>
  <c r="C66" i="7"/>
  <c r="A66" i="7"/>
  <c r="C65" i="7"/>
  <c r="A65" i="7"/>
  <c r="C64" i="7"/>
  <c r="A64" i="7"/>
  <c r="C63" i="7"/>
  <c r="A63" i="7"/>
  <c r="C62" i="7"/>
  <c r="A62" i="7"/>
  <c r="C61" i="7"/>
  <c r="A61" i="7"/>
  <c r="C60" i="7"/>
  <c r="A60" i="7"/>
  <c r="C59" i="7"/>
  <c r="A59" i="7"/>
  <c r="C58" i="7"/>
  <c r="A58" i="7"/>
  <c r="C57" i="7"/>
  <c r="A57" i="7"/>
  <c r="C56" i="7"/>
  <c r="A56" i="7"/>
  <c r="C55" i="7"/>
  <c r="A55" i="7"/>
  <c r="C54" i="7"/>
  <c r="A54" i="7"/>
  <c r="C53" i="7"/>
  <c r="A53" i="7"/>
  <c r="C52" i="7"/>
  <c r="A52" i="7"/>
  <c r="C51" i="7"/>
  <c r="A51" i="7"/>
  <c r="C50" i="7"/>
  <c r="A50" i="7"/>
  <c r="C49" i="7"/>
  <c r="A49" i="7"/>
  <c r="C48" i="7"/>
  <c r="A48" i="7"/>
  <c r="C47" i="7"/>
  <c r="A47" i="7"/>
  <c r="C46" i="7"/>
  <c r="A46" i="7"/>
  <c r="C45" i="7"/>
  <c r="A45" i="7"/>
  <c r="C44" i="7"/>
  <c r="A44" i="7"/>
  <c r="C43" i="7"/>
  <c r="A43" i="7"/>
  <c r="C42" i="7"/>
  <c r="A42" i="7"/>
  <c r="C41" i="7"/>
  <c r="A41" i="7"/>
  <c r="C40" i="7"/>
  <c r="A40" i="7"/>
  <c r="C39" i="7"/>
  <c r="A39" i="7"/>
  <c r="C38" i="7"/>
  <c r="A38" i="7"/>
  <c r="C37" i="7"/>
  <c r="A37" i="7"/>
  <c r="C36" i="7"/>
  <c r="A36" i="7"/>
  <c r="C35" i="7"/>
  <c r="A35" i="7"/>
  <c r="C34" i="7"/>
  <c r="A34" i="7"/>
  <c r="C33" i="7"/>
  <c r="A33" i="7"/>
  <c r="C32" i="7"/>
  <c r="A32" i="7"/>
  <c r="C31" i="7"/>
  <c r="A31" i="7"/>
  <c r="C30" i="7"/>
  <c r="A30" i="7"/>
  <c r="C29" i="7"/>
  <c r="A29" i="7"/>
  <c r="C28" i="7"/>
  <c r="A28" i="7"/>
  <c r="C27" i="7"/>
  <c r="A27" i="7"/>
  <c r="C26" i="7"/>
  <c r="A26" i="7"/>
  <c r="C25" i="7"/>
  <c r="A25" i="7"/>
  <c r="C24" i="7"/>
  <c r="A24" i="7"/>
  <c r="C23" i="7"/>
  <c r="A23" i="7"/>
  <c r="C22" i="7"/>
  <c r="A22" i="7"/>
  <c r="C21" i="7"/>
  <c r="A21" i="7"/>
  <c r="C20" i="7"/>
  <c r="A20" i="7"/>
  <c r="C19" i="7"/>
  <c r="A19" i="7"/>
  <c r="C18" i="7"/>
  <c r="A18" i="7"/>
  <c r="C17" i="7"/>
  <c r="A17" i="7"/>
  <c r="C16" i="7"/>
  <c r="A16" i="7"/>
  <c r="C15" i="7"/>
  <c r="A15" i="7"/>
  <c r="C14" i="7"/>
  <c r="A14" i="7"/>
  <c r="C13" i="7"/>
  <c r="A13" i="7"/>
  <c r="C12" i="7"/>
  <c r="A12" i="7"/>
  <c r="C11" i="7"/>
  <c r="A11" i="7"/>
  <c r="C10" i="7"/>
  <c r="A10" i="7"/>
  <c r="C9" i="7"/>
  <c r="A9" i="7"/>
  <c r="C8" i="7"/>
  <c r="A8" i="7"/>
  <c r="C7" i="7"/>
  <c r="E5" i="7"/>
  <c r="D1" i="7"/>
  <c r="C1" i="7"/>
  <c r="C93" i="6"/>
  <c r="C92" i="6"/>
  <c r="C91" i="6"/>
  <c r="C90" i="6"/>
  <c r="H84" i="6"/>
  <c r="B84" i="6"/>
  <c r="H83" i="6"/>
  <c r="B83" i="6"/>
  <c r="H82" i="6"/>
  <c r="B82" i="6"/>
  <c r="D73" i="6"/>
  <c r="D72" i="6"/>
  <c r="H71" i="6"/>
  <c r="B71" i="6"/>
  <c r="H70" i="6"/>
  <c r="B70" i="6"/>
  <c r="J69" i="6"/>
  <c r="H69" i="6"/>
  <c r="B69" i="6"/>
  <c r="B67" i="6"/>
  <c r="H65" i="6"/>
  <c r="B65" i="6"/>
  <c r="H64" i="6"/>
  <c r="B64" i="6"/>
  <c r="H63" i="6"/>
  <c r="B63" i="6"/>
  <c r="H62" i="6"/>
  <c r="B62" i="6"/>
  <c r="H58" i="6"/>
  <c r="B58" i="6"/>
  <c r="H57" i="6"/>
  <c r="B57" i="6"/>
  <c r="H56" i="6"/>
  <c r="B56" i="6"/>
  <c r="H55" i="6"/>
  <c r="B55" i="6"/>
  <c r="J54" i="6"/>
  <c r="H54" i="6"/>
  <c r="B54" i="6"/>
  <c r="J53" i="6"/>
  <c r="H53" i="6"/>
  <c r="B53" i="6"/>
  <c r="H52" i="6"/>
  <c r="B52" i="6"/>
  <c r="H51" i="6"/>
  <c r="B51" i="6"/>
  <c r="H50" i="6"/>
  <c r="I59" i="6"/>
  <c r="B50" i="6"/>
  <c r="J47" i="6"/>
  <c r="H47" i="6"/>
  <c r="B47" i="6"/>
  <c r="H46" i="6"/>
  <c r="B46" i="6"/>
  <c r="H45" i="6"/>
  <c r="B45" i="6"/>
  <c r="H44" i="6"/>
  <c r="B44" i="6"/>
  <c r="D42" i="6"/>
  <c r="B41" i="6"/>
  <c r="D40" i="6"/>
  <c r="H39" i="6"/>
  <c r="B39" i="6"/>
  <c r="H38" i="6"/>
  <c r="B38" i="6"/>
  <c r="H37" i="6"/>
  <c r="B37" i="6"/>
  <c r="H36" i="6"/>
  <c r="D36" i="6"/>
  <c r="B36" i="6"/>
  <c r="D35" i="6"/>
  <c r="H35" i="6"/>
  <c r="B35" i="6"/>
  <c r="D33" i="6"/>
  <c r="H33" i="6"/>
  <c r="B33" i="6"/>
  <c r="D32" i="6"/>
  <c r="H32" i="6"/>
  <c r="B32" i="6"/>
  <c r="H31" i="6"/>
  <c r="B31" i="6"/>
  <c r="D30" i="6"/>
  <c r="B29" i="6"/>
  <c r="D28" i="6"/>
  <c r="H27" i="6"/>
  <c r="B27" i="6"/>
  <c r="H26" i="6"/>
  <c r="B26" i="6"/>
  <c r="H25" i="6"/>
  <c r="B25" i="6"/>
  <c r="H24" i="6"/>
  <c r="B24" i="6"/>
  <c r="H22" i="6"/>
  <c r="B22" i="6"/>
  <c r="D21" i="6"/>
  <c r="H21" i="6"/>
  <c r="B21" i="6"/>
  <c r="H20" i="6"/>
  <c r="D20" i="6"/>
  <c r="B20" i="6"/>
  <c r="D19" i="6"/>
  <c r="D17" i="6"/>
  <c r="H16" i="6"/>
  <c r="B16" i="6"/>
  <c r="H15" i="6"/>
  <c r="B15" i="6"/>
  <c r="H14" i="6"/>
  <c r="B14" i="6"/>
  <c r="H13" i="6"/>
  <c r="B13" i="6"/>
  <c r="J12" i="6"/>
  <c r="H11" i="6"/>
  <c r="D11" i="6"/>
  <c r="B11" i="6"/>
  <c r="H10" i="6"/>
  <c r="D10" i="6"/>
  <c r="B10" i="6"/>
  <c r="H9" i="6"/>
  <c r="B9" i="6"/>
  <c r="C4" i="6"/>
  <c r="C3" i="6"/>
  <c r="H2" i="6"/>
  <c r="C2" i="6"/>
  <c r="H1" i="6"/>
  <c r="C1" i="6"/>
  <c r="O39" i="5"/>
  <c r="L39" i="5"/>
  <c r="J39" i="5"/>
  <c r="G39" i="5"/>
  <c r="E39" i="5"/>
  <c r="M38" i="5"/>
  <c r="H38" i="5"/>
  <c r="C38" i="5"/>
  <c r="A38" i="5"/>
  <c r="M37" i="5"/>
  <c r="H37" i="5"/>
  <c r="C37" i="5"/>
  <c r="A37" i="5"/>
  <c r="M36" i="5"/>
  <c r="H36" i="5"/>
  <c r="C36" i="5"/>
  <c r="A36" i="5"/>
  <c r="M35" i="5"/>
  <c r="H35" i="5"/>
  <c r="C35" i="5"/>
  <c r="A35" i="5"/>
  <c r="M34" i="5"/>
  <c r="H34" i="5"/>
  <c r="C34" i="5"/>
  <c r="A34" i="5"/>
  <c r="M33" i="5"/>
  <c r="H33" i="5"/>
  <c r="C33" i="5"/>
  <c r="A33" i="5"/>
  <c r="M32" i="5"/>
  <c r="H32" i="5"/>
  <c r="C32" i="5"/>
  <c r="A32" i="5"/>
  <c r="M31" i="5"/>
  <c r="H31" i="5"/>
  <c r="C31" i="5"/>
  <c r="A31" i="5"/>
  <c r="M30" i="5"/>
  <c r="H30" i="5"/>
  <c r="C30" i="5"/>
  <c r="A30" i="5"/>
  <c r="M29" i="5"/>
  <c r="H29" i="5"/>
  <c r="C29" i="5"/>
  <c r="A29" i="5"/>
  <c r="M28" i="5"/>
  <c r="H28" i="5"/>
  <c r="C28" i="5"/>
  <c r="A28" i="5"/>
  <c r="M27" i="5"/>
  <c r="H27" i="5"/>
  <c r="C27" i="5"/>
  <c r="A27" i="5"/>
  <c r="M26" i="5"/>
  <c r="H26" i="5"/>
  <c r="C26" i="5"/>
  <c r="A26" i="5"/>
  <c r="M25" i="5"/>
  <c r="H25" i="5"/>
  <c r="C25" i="5"/>
  <c r="A25" i="5"/>
  <c r="M24" i="5"/>
  <c r="H24" i="5"/>
  <c r="C24" i="5"/>
  <c r="A24" i="5"/>
  <c r="M23" i="5"/>
  <c r="H23" i="5"/>
  <c r="C23" i="5"/>
  <c r="A23" i="5"/>
  <c r="M22" i="5"/>
  <c r="H22" i="5"/>
  <c r="C22" i="5"/>
  <c r="A22" i="5"/>
  <c r="M21" i="5"/>
  <c r="H21" i="5"/>
  <c r="C21" i="5"/>
  <c r="A21" i="5"/>
  <c r="M20" i="5"/>
  <c r="H20" i="5"/>
  <c r="C20" i="5"/>
  <c r="A20" i="5"/>
  <c r="M19" i="5"/>
  <c r="H19" i="5"/>
  <c r="C19" i="5"/>
  <c r="A19" i="5"/>
  <c r="M18" i="5"/>
  <c r="H18" i="5"/>
  <c r="C18" i="5"/>
  <c r="A18" i="5"/>
  <c r="M17" i="5"/>
  <c r="H17" i="5"/>
  <c r="C17" i="5"/>
  <c r="A17" i="5"/>
  <c r="M16" i="5"/>
  <c r="H16" i="5"/>
  <c r="C16" i="5"/>
  <c r="A16" i="5"/>
  <c r="M15" i="5"/>
  <c r="H15" i="5"/>
  <c r="C15" i="5"/>
  <c r="A15" i="5"/>
  <c r="M14" i="5"/>
  <c r="H14" i="5"/>
  <c r="C14" i="5"/>
  <c r="A14" i="5"/>
  <c r="M13" i="5"/>
  <c r="H13" i="5"/>
  <c r="C13" i="5"/>
  <c r="A13" i="5"/>
  <c r="M12" i="5"/>
  <c r="H12" i="5"/>
  <c r="C12" i="5"/>
  <c r="A12" i="5"/>
  <c r="M11" i="5"/>
  <c r="H11" i="5"/>
  <c r="C11" i="5"/>
  <c r="A11" i="5"/>
  <c r="M10" i="5"/>
  <c r="H10" i="5"/>
  <c r="C10" i="5"/>
  <c r="B10" i="5"/>
  <c r="B39" i="5"/>
  <c r="M9" i="3"/>
  <c r="A10" i="5"/>
  <c r="M9" i="5"/>
  <c r="H9" i="5"/>
  <c r="D9" i="5"/>
  <c r="C9" i="5"/>
  <c r="A9" i="5"/>
  <c r="M8" i="5"/>
  <c r="H8" i="5"/>
  <c r="C8" i="5"/>
  <c r="A8" i="5"/>
  <c r="G17" i="4"/>
  <c r="G16" i="4"/>
  <c r="G15" i="4"/>
  <c r="G14" i="4"/>
  <c r="G13" i="4"/>
  <c r="G12" i="4"/>
  <c r="G11" i="4"/>
  <c r="G10" i="4"/>
  <c r="G9" i="4"/>
  <c r="G8" i="4"/>
  <c r="G7" i="4"/>
  <c r="G6" i="4"/>
  <c r="G5" i="4"/>
  <c r="G18" i="4"/>
  <c r="J78" i="3"/>
  <c r="N69" i="3"/>
  <c r="K69" i="3"/>
  <c r="L68" i="3"/>
  <c r="J71" i="6"/>
  <c r="C68" i="3"/>
  <c r="L67" i="3"/>
  <c r="J70" i="6"/>
  <c r="C67" i="3"/>
  <c r="L66" i="3"/>
  <c r="L69" i="3"/>
  <c r="I82" i="3"/>
  <c r="C66" i="3"/>
  <c r="N62" i="3"/>
  <c r="K62" i="3"/>
  <c r="L61" i="3"/>
  <c r="J65" i="6"/>
  <c r="C61" i="3"/>
  <c r="L60" i="3"/>
  <c r="J64" i="6"/>
  <c r="C60" i="3"/>
  <c r="L59" i="3"/>
  <c r="J63" i="6"/>
  <c r="C59" i="3"/>
  <c r="L58" i="3"/>
  <c r="L62" i="3"/>
  <c r="C58" i="3"/>
  <c r="L55" i="3"/>
  <c r="J58" i="6"/>
  <c r="C55" i="3"/>
  <c r="L54" i="3"/>
  <c r="J57" i="6"/>
  <c r="C54" i="3"/>
  <c r="L53" i="3"/>
  <c r="J56" i="6"/>
  <c r="C53" i="3"/>
  <c r="L52" i="3"/>
  <c r="J55" i="6"/>
  <c r="C52" i="3"/>
  <c r="L51" i="3"/>
  <c r="C51" i="3"/>
  <c r="C50" i="3"/>
  <c r="L49" i="3"/>
  <c r="J52" i="6"/>
  <c r="C49" i="3"/>
  <c r="L48" i="3"/>
  <c r="J51" i="6"/>
  <c r="C48" i="3"/>
  <c r="L47" i="3"/>
  <c r="J50" i="6"/>
  <c r="C47" i="3"/>
  <c r="L44" i="3"/>
  <c r="C44" i="3"/>
  <c r="L43" i="3"/>
  <c r="J46" i="6"/>
  <c r="C43" i="3"/>
  <c r="L42" i="3"/>
  <c r="J45" i="6"/>
  <c r="C42" i="3"/>
  <c r="L41" i="3"/>
  <c r="J44" i="6"/>
  <c r="C41" i="3"/>
  <c r="H40" i="3"/>
  <c r="N38" i="3"/>
  <c r="N71" i="3"/>
  <c r="L37" i="3"/>
  <c r="J37" i="6"/>
  <c r="C37" i="3"/>
  <c r="L36" i="3"/>
  <c r="J36" i="6"/>
  <c r="C36" i="3"/>
  <c r="L35" i="3"/>
  <c r="J35" i="6"/>
  <c r="C35" i="3"/>
  <c r="M34" i="3"/>
  <c r="L34" i="3"/>
  <c r="C34" i="3"/>
  <c r="L33" i="3"/>
  <c r="C33" i="3"/>
  <c r="M32" i="3"/>
  <c r="L32" i="3"/>
  <c r="J34" i="6"/>
  <c r="J40" i="6"/>
  <c r="C32" i="3"/>
  <c r="C24" i="3"/>
  <c r="C23" i="3"/>
  <c r="E22" i="3"/>
  <c r="C22" i="3"/>
  <c r="M21" i="3"/>
  <c r="L21" i="3"/>
  <c r="C21" i="3"/>
  <c r="L20" i="3"/>
  <c r="C20" i="3"/>
  <c r="M19" i="3"/>
  <c r="L19" i="3"/>
  <c r="C19" i="3"/>
  <c r="C17" i="3"/>
  <c r="L15" i="3"/>
  <c r="J16" i="6"/>
  <c r="C15" i="3"/>
  <c r="E14" i="3"/>
  <c r="C14" i="3"/>
  <c r="F13" i="3"/>
  <c r="C13" i="3"/>
  <c r="G12" i="3"/>
  <c r="E12" i="3"/>
  <c r="C12" i="3"/>
  <c r="M11" i="3"/>
  <c r="L11" i="3"/>
  <c r="C11" i="3"/>
  <c r="L10" i="3"/>
  <c r="C10" i="3"/>
  <c r="L9" i="3"/>
  <c r="C9" i="3"/>
  <c r="J6" i="3"/>
  <c r="H5" i="6"/>
  <c r="C5" i="3"/>
  <c r="D2" i="7"/>
  <c r="C4" i="3"/>
  <c r="J3" i="3"/>
  <c r="J46" i="3"/>
  <c r="C3" i="3"/>
  <c r="A2" i="7"/>
  <c r="J2" i="3"/>
  <c r="C2" i="3"/>
  <c r="E13" i="3"/>
  <c r="I35" i="2"/>
  <c r="H35" i="2"/>
  <c r="G35" i="2"/>
  <c r="I34" i="2"/>
  <c r="H34" i="2"/>
  <c r="G34" i="2"/>
  <c r="I33" i="2"/>
  <c r="H33" i="2"/>
  <c r="G33" i="2"/>
  <c r="I32" i="2"/>
  <c r="H32" i="2"/>
  <c r="G32" i="2"/>
  <c r="I31" i="2"/>
  <c r="H31" i="2"/>
  <c r="G31" i="2"/>
  <c r="I30" i="2"/>
  <c r="H30" i="2"/>
  <c r="G30" i="2"/>
  <c r="I29" i="2"/>
  <c r="H29" i="2"/>
  <c r="G29" i="2"/>
  <c r="I28" i="2"/>
  <c r="H28" i="2"/>
  <c r="G28" i="2"/>
  <c r="I27" i="2"/>
  <c r="H27" i="2"/>
  <c r="G27" i="2"/>
  <c r="I26" i="2"/>
  <c r="H26" i="2"/>
  <c r="G26" i="2"/>
  <c r="I25" i="2"/>
  <c r="H25" i="2"/>
  <c r="G25" i="2"/>
  <c r="I24" i="2"/>
  <c r="H24" i="2"/>
  <c r="G24" i="2"/>
  <c r="I23" i="2"/>
  <c r="H23" i="2"/>
  <c r="G23" i="2"/>
  <c r="I22" i="2"/>
  <c r="H22" i="2"/>
  <c r="G22" i="2"/>
  <c r="I21" i="2"/>
  <c r="H21" i="2"/>
  <c r="G21" i="2"/>
  <c r="I20" i="2"/>
  <c r="H20" i="2"/>
  <c r="G20" i="2"/>
  <c r="I19" i="2"/>
  <c r="H19" i="2"/>
  <c r="G19" i="2"/>
  <c r="I18" i="2"/>
  <c r="H18" i="2"/>
  <c r="G18" i="2"/>
  <c r="I17" i="2"/>
  <c r="H17" i="2"/>
  <c r="G17" i="2"/>
  <c r="I16" i="2"/>
  <c r="H16" i="2"/>
  <c r="G16" i="2"/>
  <c r="I15" i="2"/>
  <c r="H15" i="2"/>
  <c r="G15" i="2"/>
  <c r="I14" i="2"/>
  <c r="H14" i="2"/>
  <c r="G14" i="2"/>
  <c r="I13" i="2"/>
  <c r="H13" i="2"/>
  <c r="G13" i="2"/>
  <c r="I12" i="2"/>
  <c r="H12" i="2"/>
  <c r="G12" i="2"/>
  <c r="I11" i="2"/>
  <c r="H11" i="2"/>
  <c r="G11" i="2"/>
  <c r="I10" i="2"/>
  <c r="H10" i="2"/>
  <c r="G10" i="2"/>
  <c r="I9" i="2"/>
  <c r="H9" i="2"/>
  <c r="G9" i="2"/>
  <c r="H8" i="2"/>
  <c r="I8" i="2"/>
  <c r="G8" i="2"/>
  <c r="H7" i="2"/>
  <c r="I7" i="2"/>
  <c r="G7" i="2"/>
  <c r="H6" i="2"/>
  <c r="I6" i="2"/>
  <c r="G6" i="2"/>
  <c r="H5" i="2"/>
  <c r="I5" i="2"/>
  <c r="G5" i="2"/>
  <c r="D18" i="1"/>
  <c r="J24" i="3"/>
  <c r="B18" i="1"/>
  <c r="J13" i="3"/>
  <c r="D16" i="1"/>
  <c r="H4" i="6"/>
  <c r="B16" i="1"/>
  <c r="H3" i="6"/>
  <c r="I17" i="6"/>
  <c r="I66" i="6"/>
  <c r="C39" i="5"/>
  <c r="M10" i="3"/>
  <c r="M28" i="3"/>
  <c r="I78" i="6"/>
  <c r="M39" i="5"/>
  <c r="M20" i="3"/>
  <c r="E21" i="6"/>
  <c r="I72" i="6"/>
  <c r="H39" i="5"/>
  <c r="M33" i="3"/>
  <c r="I12" i="6"/>
  <c r="N25" i="3"/>
  <c r="N15" i="3"/>
  <c r="I23" i="6"/>
  <c r="E10" i="6"/>
  <c r="I34" i="6"/>
  <c r="E32" i="6"/>
  <c r="I40" i="6"/>
  <c r="J72" i="6"/>
  <c r="J78" i="6"/>
  <c r="J4" i="3"/>
  <c r="H12" i="3"/>
  <c r="G13" i="3"/>
  <c r="I13" i="3"/>
  <c r="K13" i="3"/>
  <c r="L13" i="3"/>
  <c r="J14" i="6"/>
  <c r="F14" i="3"/>
  <c r="I14" i="3"/>
  <c r="K14" i="3"/>
  <c r="L14" i="3"/>
  <c r="J15" i="6"/>
  <c r="F22" i="3"/>
  <c r="I22" i="3"/>
  <c r="K22" i="3"/>
  <c r="E23" i="3"/>
  <c r="E24" i="3"/>
  <c r="L38" i="3"/>
  <c r="I28" i="6"/>
  <c r="J62" i="6"/>
  <c r="J66" i="6"/>
  <c r="J5" i="3"/>
  <c r="H13" i="3"/>
  <c r="G14" i="3"/>
  <c r="G22" i="3"/>
  <c r="F23" i="3"/>
  <c r="F24" i="3"/>
  <c r="E46" i="3"/>
  <c r="I46" i="3"/>
  <c r="K46" i="3"/>
  <c r="L46" i="3"/>
  <c r="J49" i="6"/>
  <c r="J59" i="6"/>
  <c r="J12" i="3"/>
  <c r="H14" i="3"/>
  <c r="H22" i="3"/>
  <c r="G23" i="3"/>
  <c r="G24" i="3"/>
  <c r="E40" i="3"/>
  <c r="F46" i="3"/>
  <c r="J23" i="6"/>
  <c r="I74" i="6"/>
  <c r="H23" i="3"/>
  <c r="H24" i="3"/>
  <c r="F40" i="3"/>
  <c r="G46" i="3"/>
  <c r="J22" i="3"/>
  <c r="G40" i="3"/>
  <c r="H46" i="3"/>
  <c r="I77" i="6"/>
  <c r="I79" i="6"/>
  <c r="I85" i="6"/>
  <c r="A1" i="7"/>
  <c r="F12" i="3"/>
  <c r="I12" i="3"/>
  <c r="J40" i="3"/>
  <c r="L22" i="3"/>
  <c r="K12" i="3"/>
  <c r="K40" i="3"/>
  <c r="I24" i="3"/>
  <c r="K24" i="3"/>
  <c r="L24" i="3"/>
  <c r="J26" i="6"/>
  <c r="I23" i="3"/>
  <c r="K23" i="3"/>
  <c r="L23" i="3"/>
  <c r="J25" i="6"/>
  <c r="N16" i="3"/>
  <c r="N28" i="3"/>
  <c r="N26" i="3"/>
  <c r="L25" i="3"/>
  <c r="J27" i="6"/>
  <c r="K71" i="3"/>
  <c r="L40" i="3"/>
  <c r="K28" i="3"/>
  <c r="L12" i="3"/>
  <c r="K16" i="3"/>
  <c r="K26" i="3"/>
  <c r="J24" i="6"/>
  <c r="J28" i="6"/>
  <c r="L26" i="3"/>
  <c r="J13" i="6"/>
  <c r="J17" i="6"/>
  <c r="L28" i="3"/>
  <c r="I80" i="3"/>
  <c r="L16" i="3"/>
  <c r="J43" i="6"/>
  <c r="L71" i="3"/>
  <c r="I81" i="3"/>
  <c r="J79" i="3"/>
  <c r="J83" i="3"/>
  <c r="J74" i="6"/>
  <c r="J77" i="6"/>
  <c r="J79" i="6"/>
</calcChain>
</file>

<file path=xl/comments1.xml><?xml version="1.0" encoding="utf-8"?>
<comments xmlns="http://schemas.openxmlformats.org/spreadsheetml/2006/main">
  <authors>
    <author/>
  </authors>
  <commentList>
    <comment ref="M7" authorId="0">
      <text>
        <r>
          <rPr>
            <sz val="12"/>
            <color rgb="FF000000"/>
            <rFont val="Calibri"/>
          </rPr>
          <t>Samlede omkostninger til transport ifm. planlægning og evaluering sker efter ansøgning (begrundelse) til Ungdomsudvalget. Når der er kommet svar på bevillingen, Vælger du enten som Ja eller Nej i rullemenuen, hvorefter det tæller med i dit budget, i regnskabet (automatisk).</t>
        </r>
      </text>
    </comment>
    <comment ref="N7" authorId="0">
      <text>
        <r>
          <rPr>
            <sz val="12"/>
            <color rgb="FF000000"/>
            <rFont val="Calibri"/>
          </rPr>
          <t>Her skriver du dine ønsker ind, til ekstrabevillinger i kroner.</t>
        </r>
      </text>
    </comment>
    <comment ref="O7" authorId="0">
      <text>
        <r>
          <rPr>
            <sz val="12"/>
            <color rgb="FF000000"/>
            <rFont val="Calibri"/>
          </rPr>
          <t>I denne kolonne giver en begrundelse for at søge bevillingen. Når der er kommet svar på bevillingen, Vælger du enten som Ja eller Nej i rullemenuen, hvorefter det tæller med i dit budget, i regnskabet (automatisk).</t>
        </r>
      </text>
    </comment>
    <comment ref="P7" authorId="0">
      <text>
        <r>
          <rPr>
            <sz val="12"/>
            <color rgb="FF000000"/>
            <rFont val="Calibri"/>
          </rPr>
          <t>Sæt først ja/nej, når Í har fået svar på jeres eventuelle ansøgninger om bevillinger.</t>
        </r>
      </text>
    </comment>
  </commentList>
</comments>
</file>

<file path=xl/sharedStrings.xml><?xml version="1.0" encoding="utf-8"?>
<sst xmlns="http://schemas.openxmlformats.org/spreadsheetml/2006/main" count="336" uniqueCount="201">
  <si>
    <t>På dette ark skal du først taste en række relevante oplysninger for det konkrete kursus. Det er vigtigt at du vælger et kursus fra "rullemenuen", og at du påskriver hvor mange kursister I har fået at vide, at I får. Når dette er gjort, så er satstallene i "Budget" arket udfyldt. Herefter har du mulighed for at omprioritere midlerne, og eventuelt søge om ekstra bevillinger. Så skal du - efterhånden som du har udgifter/indtægter - taste bilagene i arket "tasteark". 
Det kan være en god ide at du udskriver arkene løbende. Det giver bedre overblik.</t>
  </si>
  <si>
    <t>Først lidt oplysninger om kurset (alle felter skal udfyldes):</t>
  </si>
  <si>
    <t>Kursustype:</t>
  </si>
  <si>
    <t>Kursusnr.:</t>
  </si>
  <si>
    <t>Kursussted</t>
  </si>
  <si>
    <t>Kursusleder:</t>
  </si>
  <si>
    <t>Kursusperiode:</t>
  </si>
  <si>
    <t>Antal deltagere:</t>
  </si>
  <si>
    <t>Antal kursusdage:</t>
  </si>
  <si>
    <t>Antal kursusdage for kursusteamet:</t>
  </si>
  <si>
    <t>Deltagerpris:</t>
  </si>
  <si>
    <t>Antal planlægningsweekender</t>
  </si>
  <si>
    <t>Antal instruktører:</t>
  </si>
  <si>
    <t>Antal på køkkenhold:</t>
  </si>
  <si>
    <t>Antal pers. til planlægning (max. 20 pers):</t>
  </si>
  <si>
    <t>Antal pers. til evaluering (max. 20 pers):</t>
  </si>
  <si>
    <t>Aconto-beløb udbetales til:</t>
  </si>
  <si>
    <t>Navn:</t>
  </si>
  <si>
    <t>Bank:</t>
  </si>
  <si>
    <t>Reg.nr.:</t>
  </si>
  <si>
    <t>Kontonr.:</t>
  </si>
  <si>
    <t>Skal der opkræves brugerbetaling ? - Hvis ja, skal du taste beløbet her:</t>
  </si>
  <si>
    <t xml:space="preserve">I dette ark kan du lave en oversigt over de personer, der indgår som instruktør, regnskabsansvarlig, køkkenhjælper eller en af de mange andre funktioner, hvor der kræves hjælpere. Den første linje skal altid være kursuslederen. </t>
  </si>
  <si>
    <t>Hvis der skal refunderes udlæg eller udbetales aconto til kurset udfyldes "Bank", "Reg.nr." og "Kontonr."</t>
  </si>
  <si>
    <t>Navn</t>
  </si>
  <si>
    <t>Funktion</t>
  </si>
  <si>
    <t>Reg.nr.</t>
  </si>
  <si>
    <t>Kontonr.</t>
  </si>
  <si>
    <t>Udlæg</t>
  </si>
  <si>
    <t>Udbetalt</t>
  </si>
  <si>
    <t>Tilgode(+)/Skylder(-)</t>
  </si>
  <si>
    <t>Anders And</t>
  </si>
  <si>
    <t>Vejleder</t>
  </si>
  <si>
    <t>Rip</t>
  </si>
  <si>
    <t>Kursusleder</t>
  </si>
  <si>
    <t>Rap</t>
  </si>
  <si>
    <t>Madhold</t>
  </si>
  <si>
    <t>Rup</t>
  </si>
  <si>
    <t>BUDGETSKEMA FOR PLANLÆGNING OG EVALUERING</t>
  </si>
  <si>
    <t>Antal deltagere</t>
  </si>
  <si>
    <t>Antal instruktører</t>
  </si>
  <si>
    <t>Antal på køkkenhold</t>
  </si>
  <si>
    <t>Kørsel, takst pr. km.</t>
  </si>
  <si>
    <t>Sats, PUF</t>
  </si>
  <si>
    <t>Sats, PLAN</t>
  </si>
  <si>
    <t>Sats, SPARK</t>
  </si>
  <si>
    <t>Sats, Leder</t>
  </si>
  <si>
    <t>Sats tal</t>
  </si>
  <si>
    <t>Deltagere</t>
  </si>
  <si>
    <t>Sats budget</t>
  </si>
  <si>
    <t>Endeligt budget</t>
  </si>
  <si>
    <t>Transportbevilling</t>
  </si>
  <si>
    <t>Ekstrabevillinger</t>
  </si>
  <si>
    <t>Begrundelse, ekstra bevilling</t>
  </si>
  <si>
    <t>Godkendt? (Ja / Nej)</t>
  </si>
  <si>
    <t>Planlægning af kursus</t>
  </si>
  <si>
    <t>Transportark</t>
  </si>
  <si>
    <t>Se Tranportark</t>
  </si>
  <si>
    <t>Separat ark</t>
  </si>
  <si>
    <t>Se Øvrige udgifter</t>
  </si>
  <si>
    <t>Udgifter til planlægning af kursus i alt</t>
  </si>
  <si>
    <t>Evaluering af kursus</t>
  </si>
  <si>
    <t>Øvrige udgifter (ekstrabevilling)</t>
  </si>
  <si>
    <t>Seperat ark</t>
  </si>
  <si>
    <t>Udgifter til evaluering af kursus i alt</t>
  </si>
  <si>
    <t>Totale udgifter, Planlægning &amp; Evaluering</t>
  </si>
  <si>
    <t>Kursustransport og administration (ekstrabevilling)</t>
  </si>
  <si>
    <t>Udgifter til kursus afholdelse, i alt</t>
  </si>
  <si>
    <t>Forplejning kursister og team</t>
  </si>
  <si>
    <t>Aktiviteter</t>
  </si>
  <si>
    <t>Handel og brugerbetaling</t>
  </si>
  <si>
    <t>Handel og Brugerbetaling sum (udg. - Indt.) (overskud giver negativt tal)</t>
  </si>
  <si>
    <t xml:space="preserve">Disse poster (afsnit 9) betales normalt fra kursusadministrationen på Korpskontoret efter aftale. Posterne tæller med i det samlede budget, du skal blot ikke selv sørge for betalingen </t>
  </si>
  <si>
    <t>Faciliteter</t>
  </si>
  <si>
    <t>Udgifter til faciliteter i alt</t>
  </si>
  <si>
    <t>Totale udgifter, afholdelse af kursus</t>
  </si>
  <si>
    <t>Samlet budget for kurset</t>
  </si>
  <si>
    <t>Kursusindtægter</t>
  </si>
  <si>
    <t>Samlede kursusudgifter</t>
  </si>
  <si>
    <t>Kursusudgifter 1-2</t>
  </si>
  <si>
    <t>Dette er kursets rådighedsbeløb til planlægning og evaluering</t>
  </si>
  <si>
    <t>Kursusudgifter 3-8</t>
  </si>
  <si>
    <t>Dette er kursets rådighedsbeløb til afvikling af kurset</t>
  </si>
  <si>
    <t>Kursusudgifter 9</t>
  </si>
  <si>
    <t>Dette betales af korpskontoret, men indgår i det samlede kursusbudget</t>
  </si>
  <si>
    <t>Resultat for kurset</t>
  </si>
  <si>
    <t>Øvrige udgifter</t>
  </si>
  <si>
    <t>Hvis udgifterne godkendes af udvalget, indskrives de på respektive konti i budgettet. Du skal skrive det beløb ind, der bliver godkendt af udvalget</t>
  </si>
  <si>
    <t>Beskrivelse</t>
  </si>
  <si>
    <t>Antal enheder</t>
  </si>
  <si>
    <t>Ansøgt beløb pr. enhed</t>
  </si>
  <si>
    <t>Beløb</t>
  </si>
  <si>
    <t>Ja/Nej</t>
  </si>
  <si>
    <t>Konto</t>
  </si>
  <si>
    <t>Bemærkning fra udvalget over kurset</t>
  </si>
  <si>
    <t>Transportarket er opdelt i planlægning, "under kurset" og evaluering</t>
  </si>
  <si>
    <t xml:space="preserve">Under "Offentlig" indtastes f.eks. Den budgetterede pris på bus, tog mv. Hvis der køres i privat bil, indtastes km (både ud og hjem) og endelig er der broafgift indtastes. </t>
  </si>
  <si>
    <t>Summen markeret med</t>
  </si>
  <si>
    <t>overføres automatisk til budgetarket</t>
  </si>
  <si>
    <t>Kursustransport</t>
  </si>
  <si>
    <t>Teamer (navn)</t>
  </si>
  <si>
    <t>Offentlig</t>
  </si>
  <si>
    <t>Bil</t>
  </si>
  <si>
    <t>Km</t>
  </si>
  <si>
    <t>Broafgift, færge</t>
  </si>
  <si>
    <t>Sum</t>
  </si>
  <si>
    <t>Regnskab</t>
  </si>
  <si>
    <t>Faktisk</t>
  </si>
  <si>
    <t>Budget</t>
  </si>
  <si>
    <t>Budgettal</t>
  </si>
  <si>
    <t>Transport, planlægning af kursus</t>
  </si>
  <si>
    <t>Transport, evaluering af kursus</t>
  </si>
  <si>
    <t>Kursus afholdelse</t>
  </si>
  <si>
    <t>Transport til og fra kursus</t>
  </si>
  <si>
    <t>Udgifter til kursus afholdelse i alt</t>
  </si>
  <si>
    <t>Forplejning</t>
  </si>
  <si>
    <t>Udgifter til aktiviteter i alt</t>
  </si>
  <si>
    <t>Udgifter til Faciliteter</t>
  </si>
  <si>
    <t>Udgifter i alt</t>
  </si>
  <si>
    <t>Totale udgifter</t>
  </si>
  <si>
    <t>Udgifter som er betalt direkte af DDS</t>
  </si>
  <si>
    <t>Totale udgifter afholdt af kurset</t>
  </si>
  <si>
    <t>Aconto overført</t>
  </si>
  <si>
    <t>Tilgode(+) eller skyldig(-)</t>
  </si>
  <si>
    <t>Skyldig beløb skal overføres til DDS' konto i Danske Bank, reg. 4183 konto 5086000</t>
  </si>
  <si>
    <t>Tilgodehavende beløb overføres til det kontonummer der er opgivet i budgettet, når regnskabet er godkendt af udvalget</t>
  </si>
  <si>
    <t>Udbetales til:</t>
  </si>
  <si>
    <t>Reg.:</t>
  </si>
  <si>
    <t>Konto:</t>
  </si>
  <si>
    <t>Indtast kontonummer, note, beløb og angiv hvem udgift er afholdt af/ udlæg er udbetalt til (se navneliste)</t>
  </si>
  <si>
    <t>Minivejledning</t>
  </si>
  <si>
    <t>HUSK - Udlæg skal føres 2 gange (fra = + , til = -)</t>
  </si>
  <si>
    <t>BOGFØRT I ALT</t>
  </si>
  <si>
    <t>Beskrivelse af kolonner:</t>
  </si>
  <si>
    <t>Bilag nr.</t>
  </si>
  <si>
    <t>Konto nr.</t>
  </si>
  <si>
    <t>Kontonavn</t>
  </si>
  <si>
    <t>Beskrivelse af bilag</t>
  </si>
  <si>
    <t>Teamnavn</t>
  </si>
  <si>
    <t>Bilags nr.: Her udfyldes automatisk bilagsnummer. Hvis du har brug for flere linjer for ét bilag, så fjern arkbeskyttelsen og overskriv formlen.</t>
  </si>
  <si>
    <t>Konto nr.: Her taster du det kontonummer som bilaget skal konteres på. Du finder kontonr. i arket "OPSLAG". Teksten under kontonavn udfyldes automatisk</t>
  </si>
  <si>
    <t>Beskrivelse af udgift: Her beskriver du hvad bilaget vedrører. Altså hvor bilaget kommer fra, hvad det skal bruges til eller lign.</t>
  </si>
  <si>
    <t>Beløb: Her skriver du beløbet på bilaget, eller den del af bilaget som skal konteres på linjes kontonummer.</t>
  </si>
  <si>
    <t xml:space="preserve">Teamnavn: Hvis du ønsker at vide, hvem af teammedlemmerne, der har haft hvilke udgifter, kan du i kolonnen "teamnavn" skrive navnet på det medlem, der har haft udgifterne. Dette er ikke obligatorisk. </t>
  </si>
  <si>
    <t>Guides</t>
  </si>
  <si>
    <t>Når du begynder at bruge tastearket, så fungerer det ligesom dit bankkontoudtog. Du skal altså taste de beløb, du modtager fra korpset eller deltagerne med positive tal og alle udgifter med negative tal. Hvis du har en særskilt bankkonto til kurset (som vi anbefaler), så skal saldoen i den blå boks "Bogført i alt" altså løbende stemme med saldoen i banken. Saldoen skal også stemme med det du til sidst skal overføre retur til korpset, hvis du har modtaget for meget i acontobeløb.</t>
  </si>
  <si>
    <t>Når du modtager 1. rate fra korpskontoret bruger du konto 101 og beløbet skal være positivt. Ved 2. rate bruger du konto 102 (positivt beløb) og hvis du overfører penge retur til korpset, så skal du bruge konto 103 (negativt beløb).</t>
  </si>
  <si>
    <t>Hvis du bruger udlægsarket til, at holde styr på acontobeløb til teammedlemmerne, så fungerer det på denne måde. Konto 201 bruges når du overfører et beløb til teammedlemmet og beløbet skal tastes ind som et negativt tal. Når du modtager bilag og/eller penge retur, så skal det tastes ind i to eller flere linjer. Først skal udlægskontoen for teammedlemmet reguleres med konto 202. Summen af bilag og/eller penge tastes ind som et positivt beløb. Herefter konteres bilagene ud på de respektive udgiftskonto. Husk at tjekke udlægssaldoen for teammedlemmet stemmer.</t>
  </si>
  <si>
    <t>Satstal, fordelt på kursustype, per kursist</t>
  </si>
  <si>
    <t>Konto Navn</t>
  </si>
  <si>
    <t>PUF</t>
  </si>
  <si>
    <t>PLAN</t>
  </si>
  <si>
    <t>SPARK</t>
  </si>
  <si>
    <t>LEDERKURSUS</t>
  </si>
  <si>
    <t>Planlægning / Evaluering pr. teammedlem</t>
  </si>
  <si>
    <t>Forplejning, Planlægning</t>
  </si>
  <si>
    <t>Lokaleleje, Planlægning</t>
  </si>
  <si>
    <t>Materialer, Planlægning</t>
  </si>
  <si>
    <t>Forplejning, Evaluering</t>
  </si>
  <si>
    <t>Lokaleleje, Evaluering</t>
  </si>
  <si>
    <t>Materialer, Evaluering</t>
  </si>
  <si>
    <t>Afvikling</t>
  </si>
  <si>
    <t>Forplejning kursister</t>
  </si>
  <si>
    <t>Forplejning kursusteamet</t>
  </si>
  <si>
    <t>Aktiviteter pr. kursist</t>
  </si>
  <si>
    <t>Kontoplan:</t>
  </si>
  <si>
    <t>DER MÅ IKKE KONTERES PÅ DENNE KONTO - BRUG UNDERKONTO</t>
  </si>
  <si>
    <t>Planlægning</t>
  </si>
  <si>
    <t>Rejse med offentlig transport</t>
  </si>
  <si>
    <t>Kørsel i egen bil (kørselsafregningsskemaer)</t>
  </si>
  <si>
    <t>Broafgift, færge mv.</t>
  </si>
  <si>
    <t>Forplejning til planlægning</t>
  </si>
  <si>
    <t>Lokaleleje til planlægning</t>
  </si>
  <si>
    <t>Materialer til planlægning</t>
  </si>
  <si>
    <t>FRITEKST</t>
  </si>
  <si>
    <t>Evaluering</t>
  </si>
  <si>
    <t>Forplejning til evaluering</t>
  </si>
  <si>
    <t>Lokaleleje til evaluering</t>
  </si>
  <si>
    <t>Materialer til evaluering</t>
  </si>
  <si>
    <t>Kursus</t>
  </si>
  <si>
    <t>Kørsel i egen bil</t>
  </si>
  <si>
    <t>Transport ifm. aktiviteter</t>
  </si>
  <si>
    <t>Administration</t>
  </si>
  <si>
    <t>Køb af mad- og drikkevarer hos grossist</t>
  </si>
  <si>
    <t>Køb af mad- og drikkevarer i supermarked</t>
  </si>
  <si>
    <t>Køb af mad- og drikkevarer - andet</t>
  </si>
  <si>
    <t>Kioskvarer</t>
  </si>
  <si>
    <t>Materialer til aktiviteter og undervisning</t>
  </si>
  <si>
    <t>Brugerbetalinger, til særlige forhold på kurset (skal være i minus)</t>
  </si>
  <si>
    <t>Udgifter, til særlige forhold på kurset</t>
  </si>
  <si>
    <t>Indtægter, salg til deltagere og team (skal være i minus)</t>
  </si>
  <si>
    <t>Udgifter, indkøb vedr. salg til deltagere og team</t>
  </si>
  <si>
    <t>Hytteleje</t>
  </si>
  <si>
    <t>Energi, vand, mv.</t>
  </si>
  <si>
    <t>Materialer og transport fra depot</t>
  </si>
  <si>
    <t>Dispositionsbeløb (fra DDS) - modtaget før september</t>
  </si>
  <si>
    <t>Dispositionsbeløb (fra DDS) - modtaget fra september og frem</t>
  </si>
  <si>
    <t>Dispositionsbeløb (fra DDS) - returneret</t>
  </si>
  <si>
    <t>Udlæg til</t>
  </si>
  <si>
    <t>Udlæg - bilag og/eller penge modtaget</t>
  </si>
  <si>
    <t>Kørsel, takst pr. km. i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</si>
</sst>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kr.&quot;\ * #,##0.00_ ;_ &quot;kr.&quot;\ * \-#,##0.00_ ;_ &quot;kr.&quot;\ * &quot;-&quot;??_ ;_ @_ "/>
    <numFmt numFmtId="165" formatCode="#,##0\ [$kr ]"/>
    <numFmt numFmtId="166" formatCode="#,##0.00\ [$kr ]"/>
    <numFmt numFmtId="167" formatCode="_(* #,##0_);_(* \(#,##0\);_(* &quot;-&quot;??_);_(@_)"/>
  </numFmts>
  <fonts count="20" x14ac:knownFonts="1">
    <font>
      <sz val="12"/>
      <color rgb="FF000000"/>
      <name val="Calibri"/>
    </font>
    <font>
      <b/>
      <sz val="10"/>
      <name val="Arial"/>
    </font>
    <font>
      <sz val="12"/>
      <name val="Calibri"/>
    </font>
    <font>
      <sz val="10"/>
      <name val="Arial"/>
    </font>
    <font>
      <sz val="10"/>
      <color rgb="FFFF0000"/>
      <name val="Arial"/>
    </font>
    <font>
      <sz val="10"/>
      <color rgb="FFDD0806"/>
      <name val="Arial"/>
    </font>
    <font>
      <sz val="10"/>
      <color rgb="FF000000"/>
      <name val="Arial"/>
    </font>
    <font>
      <b/>
      <sz val="10"/>
      <color rgb="FF000000"/>
      <name val="Arial"/>
    </font>
    <font>
      <b/>
      <sz val="10"/>
      <color rgb="FFDD0806"/>
      <name val="Arial"/>
    </font>
    <font>
      <b/>
      <sz val="10"/>
      <color rgb="FFFF0000"/>
      <name val="Arial"/>
    </font>
    <font>
      <i/>
      <sz val="10"/>
      <name val="Arial"/>
    </font>
    <font>
      <i/>
      <sz val="10"/>
      <color rgb="FF0000D4"/>
      <name val="Arial"/>
    </font>
    <font>
      <b/>
      <i/>
      <sz val="10"/>
      <name val="Arial"/>
    </font>
    <font>
      <b/>
      <i/>
      <sz val="10"/>
      <color rgb="FF0000D4"/>
      <name val="Arial"/>
    </font>
    <font>
      <sz val="10"/>
      <color rgb="FF7F7F7F"/>
      <name val="Arial"/>
    </font>
    <font>
      <b/>
      <sz val="10"/>
      <color rgb="FFFCF305"/>
      <name val="Arial"/>
    </font>
    <font>
      <sz val="10"/>
      <color rgb="FFFFFFFF"/>
      <name val="Arial"/>
    </font>
    <font>
      <b/>
      <u/>
      <sz val="10"/>
      <name val="Arial"/>
    </font>
    <font>
      <b/>
      <u/>
      <sz val="10"/>
      <name val="Arial"/>
    </font>
    <font>
      <sz val="10"/>
      <color rgb="FFFCF305"/>
      <name val="Arial"/>
    </font>
  </fonts>
  <fills count="20">
    <fill>
      <patternFill patternType="none"/>
    </fill>
    <fill>
      <patternFill patternType="gray125"/>
    </fill>
    <fill>
      <patternFill patternType="solid">
        <fgColor rgb="FFFCF305"/>
        <bgColor rgb="FFFCF305"/>
      </patternFill>
    </fill>
    <fill>
      <patternFill patternType="solid">
        <fgColor rgb="FFC6D9F0"/>
        <bgColor rgb="FFC6D9F0"/>
      </patternFill>
    </fill>
    <fill>
      <patternFill patternType="solid">
        <fgColor rgb="FFB8CCE4"/>
        <bgColor rgb="FFB8CCE4"/>
      </patternFill>
    </fill>
    <fill>
      <patternFill patternType="solid">
        <fgColor rgb="FFFFFF00"/>
        <bgColor rgb="FFFFFF00"/>
      </patternFill>
    </fill>
    <fill>
      <patternFill patternType="solid">
        <fgColor rgb="FFEA9999"/>
        <bgColor rgb="FFEA9999"/>
      </patternFill>
    </fill>
    <fill>
      <patternFill patternType="solid">
        <fgColor rgb="FF93C47D"/>
        <bgColor rgb="FF93C47D"/>
      </patternFill>
    </fill>
    <fill>
      <patternFill patternType="solid">
        <fgColor rgb="FF7030A0"/>
        <bgColor rgb="FF7030A0"/>
      </patternFill>
    </fill>
    <fill>
      <patternFill patternType="solid">
        <fgColor rgb="FFDBE5F1"/>
        <bgColor rgb="FFDBE5F1"/>
      </patternFill>
    </fill>
    <fill>
      <patternFill patternType="solid">
        <fgColor rgb="FFFFFFFF"/>
        <bgColor rgb="FFFFFFFF"/>
      </patternFill>
    </fill>
    <fill>
      <patternFill patternType="solid">
        <fgColor rgb="FFDAEEF3"/>
        <bgColor rgb="FFDAEEF3"/>
      </patternFill>
    </fill>
    <fill>
      <patternFill patternType="solid">
        <fgColor rgb="FF92D050"/>
        <bgColor rgb="FF92D050"/>
      </patternFill>
    </fill>
    <fill>
      <patternFill patternType="solid">
        <fgColor rgb="FF8DB3E2"/>
        <bgColor rgb="FF8DB3E2"/>
      </patternFill>
    </fill>
    <fill>
      <patternFill patternType="solid">
        <fgColor rgb="FFFFC000"/>
        <bgColor rgb="FFFFC000"/>
      </patternFill>
    </fill>
    <fill>
      <patternFill patternType="solid">
        <fgColor rgb="FF00B050"/>
        <bgColor rgb="FF00B050"/>
      </patternFill>
    </fill>
    <fill>
      <patternFill patternType="solid">
        <fgColor rgb="FF000000"/>
        <bgColor rgb="FF000000"/>
      </patternFill>
    </fill>
    <fill>
      <patternFill patternType="solid">
        <fgColor rgb="FFD8D8D8"/>
        <bgColor rgb="FFD8D8D8"/>
      </patternFill>
    </fill>
    <fill>
      <patternFill patternType="solid">
        <fgColor rgb="FFC0C0C0"/>
        <bgColor rgb="FFC0C0C0"/>
      </patternFill>
    </fill>
    <fill>
      <patternFill patternType="solid">
        <fgColor rgb="FF548DD4"/>
        <bgColor rgb="FF548DD4"/>
      </patternFill>
    </fill>
  </fills>
  <borders count="27">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thin">
        <color rgb="FF000000"/>
      </bottom>
      <diagonal/>
    </border>
    <border>
      <left/>
      <right/>
      <top style="thin">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tted">
        <color rgb="FF000000"/>
      </left>
      <right/>
      <top style="dotted">
        <color rgb="FF000000"/>
      </top>
      <bottom style="dotted">
        <color rgb="FF000000"/>
      </bottom>
      <diagonal/>
    </border>
    <border>
      <left/>
      <right/>
      <top/>
      <bottom style="dotted">
        <color rgb="FF000000"/>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s>
  <cellStyleXfs count="1">
    <xf numFmtId="0" fontId="0" fillId="0" borderId="0"/>
  </cellStyleXfs>
  <cellXfs count="267">
    <xf numFmtId="0" fontId="0" fillId="0" borderId="0" xfId="0" applyFont="1" applyAlignment="1"/>
    <xf numFmtId="0" fontId="3" fillId="0" borderId="0" xfId="0" applyFont="1"/>
    <xf numFmtId="0" fontId="3" fillId="0" borderId="0" xfId="0" applyFont="1" applyAlignment="1">
      <alignment horizontal="left"/>
    </xf>
    <xf numFmtId="0" fontId="1" fillId="0" borderId="0" xfId="0" applyFont="1"/>
    <xf numFmtId="0" fontId="3" fillId="0" borderId="0" xfId="0" applyFont="1" applyAlignment="1">
      <alignment horizontal="right"/>
    </xf>
    <xf numFmtId="0" fontId="4" fillId="3" borderId="0" xfId="0" applyFont="1" applyFill="1" applyBorder="1" applyAlignment="1"/>
    <xf numFmtId="0" fontId="4" fillId="3" borderId="0" xfId="0" applyFont="1" applyFill="1" applyBorder="1" applyAlignment="1">
      <alignment horizontal="left"/>
    </xf>
    <xf numFmtId="0" fontId="4" fillId="0" borderId="0" xfId="0" applyFont="1" applyAlignment="1">
      <alignment horizontal="left"/>
    </xf>
    <xf numFmtId="0" fontId="4" fillId="3" borderId="0" xfId="0" applyFont="1" applyFill="1" applyBorder="1"/>
    <xf numFmtId="0" fontId="4" fillId="0" borderId="0" xfId="0" applyFont="1"/>
    <xf numFmtId="0" fontId="3" fillId="0" borderId="0" xfId="0" applyFont="1" applyAlignment="1">
      <alignment horizontal="right" wrapText="1"/>
    </xf>
    <xf numFmtId="0" fontId="3" fillId="0" borderId="0" xfId="0" applyFont="1" applyAlignment="1">
      <alignment horizontal="right" wrapText="1"/>
    </xf>
    <xf numFmtId="0" fontId="4" fillId="3" borderId="0" xfId="0" applyFont="1" applyFill="1" applyBorder="1" applyAlignment="1">
      <alignment horizontal="left"/>
    </xf>
    <xf numFmtId="4" fontId="5" fillId="0" borderId="0" xfId="0" applyNumberFormat="1" applyFont="1" applyAlignment="1">
      <alignment horizontal="left"/>
    </xf>
    <xf numFmtId="0" fontId="4" fillId="3" borderId="0" xfId="0" applyFont="1" applyFill="1" applyBorder="1"/>
    <xf numFmtId="0" fontId="3" fillId="0" borderId="0" xfId="0" applyFont="1" applyAlignment="1">
      <alignment horizontal="left" wrapText="1"/>
    </xf>
    <xf numFmtId="0" fontId="4" fillId="3" borderId="0" xfId="0" applyFont="1" applyFill="1" applyBorder="1" applyAlignment="1">
      <alignment horizontal="left"/>
    </xf>
    <xf numFmtId="0" fontId="1" fillId="0" borderId="0" xfId="0" applyFont="1" applyAlignment="1">
      <alignment horizontal="left"/>
    </xf>
    <xf numFmtId="0" fontId="3" fillId="4" borderId="0" xfId="0" applyFont="1" applyFill="1" applyBorder="1"/>
    <xf numFmtId="0" fontId="3" fillId="4" borderId="0" xfId="0" applyFont="1" applyFill="1" applyBorder="1" applyAlignment="1">
      <alignment horizontal="left"/>
    </xf>
    <xf numFmtId="4" fontId="3" fillId="0" borderId="0" xfId="0" applyNumberFormat="1" applyFont="1" applyAlignment="1">
      <alignment horizontal="left"/>
    </xf>
    <xf numFmtId="0" fontId="3" fillId="4" borderId="0" xfId="0" applyFont="1" applyFill="1" applyBorder="1" applyAlignment="1"/>
    <xf numFmtId="4" fontId="3" fillId="0" borderId="0" xfId="0" applyNumberFormat="1" applyFont="1" applyAlignment="1">
      <alignment horizontal="right"/>
    </xf>
    <xf numFmtId="49" fontId="3" fillId="4" borderId="0" xfId="0" applyNumberFormat="1" applyFont="1" applyFill="1" applyBorder="1" applyAlignment="1">
      <alignment horizontal="left"/>
    </xf>
    <xf numFmtId="2" fontId="5" fillId="0" borderId="0" xfId="0" applyNumberFormat="1" applyFont="1" applyAlignment="1">
      <alignment horizontal="right"/>
    </xf>
    <xf numFmtId="0" fontId="6" fillId="0" borderId="0" xfId="0" applyFont="1"/>
    <xf numFmtId="0" fontId="5" fillId="3" borderId="0" xfId="0" applyFont="1" applyFill="1" applyBorder="1" applyAlignment="1">
      <alignment horizontal="left"/>
    </xf>
    <xf numFmtId="0" fontId="3" fillId="0" borderId="1" xfId="0" applyFont="1" applyBorder="1" applyAlignment="1">
      <alignment horizontal="right"/>
    </xf>
    <xf numFmtId="0" fontId="5" fillId="0" borderId="0" xfId="0" applyFont="1" applyAlignment="1">
      <alignment horizontal="left"/>
    </xf>
    <xf numFmtId="165" fontId="5" fillId="3" borderId="0" xfId="0" applyNumberFormat="1" applyFont="1" applyFill="1" applyBorder="1" applyAlignment="1">
      <alignment horizontal="left"/>
    </xf>
    <xf numFmtId="0" fontId="6" fillId="5" borderId="0" xfId="0" applyFont="1" applyFill="1" applyAlignment="1">
      <alignment horizontal="left" vertical="top" wrapText="1"/>
    </xf>
    <xf numFmtId="0" fontId="6" fillId="5" borderId="1" xfId="0" applyFont="1" applyFill="1" applyBorder="1" applyAlignment="1">
      <alignment horizontal="left" vertical="top" wrapText="1"/>
    </xf>
    <xf numFmtId="0" fontId="6" fillId="0" borderId="0" xfId="0" applyFont="1" applyAlignment="1">
      <alignment horizontal="right"/>
    </xf>
    <xf numFmtId="49" fontId="6" fillId="0" borderId="0" xfId="0" applyNumberFormat="1" applyFont="1" applyAlignment="1">
      <alignment horizontal="left"/>
    </xf>
    <xf numFmtId="49" fontId="6" fillId="0" borderId="1" xfId="0" applyNumberFormat="1" applyFont="1" applyBorder="1" applyAlignment="1">
      <alignment horizontal="left"/>
    </xf>
    <xf numFmtId="0" fontId="7" fillId="0" borderId="0" xfId="0" applyFont="1"/>
    <xf numFmtId="0" fontId="7" fillId="0" borderId="0" xfId="0" applyFont="1" applyAlignment="1">
      <alignment horizontal="left"/>
    </xf>
    <xf numFmtId="49" fontId="7" fillId="0" borderId="0" xfId="0" applyNumberFormat="1" applyFont="1" applyAlignment="1">
      <alignment horizontal="left"/>
    </xf>
    <xf numFmtId="49" fontId="7" fillId="6" borderId="1" xfId="0" applyNumberFormat="1" applyFont="1" applyFill="1" applyBorder="1" applyAlignment="1">
      <alignment horizontal="left"/>
    </xf>
    <xf numFmtId="49" fontId="7" fillId="7" borderId="0" xfId="0" applyNumberFormat="1" applyFont="1" applyFill="1" applyAlignment="1">
      <alignment horizontal="left"/>
    </xf>
    <xf numFmtId="49" fontId="7" fillId="0" borderId="0" xfId="0" applyNumberFormat="1" applyFont="1" applyAlignment="1">
      <alignment horizontal="left"/>
    </xf>
    <xf numFmtId="49" fontId="6" fillId="0" borderId="0" xfId="0" applyNumberFormat="1" applyFont="1" applyAlignment="1"/>
    <xf numFmtId="0" fontId="6" fillId="0" borderId="0" xfId="0" applyFont="1" applyAlignment="1"/>
    <xf numFmtId="49" fontId="6" fillId="0" borderId="0" xfId="0" applyNumberFormat="1" applyFont="1" applyAlignment="1">
      <alignment horizontal="right"/>
    </xf>
    <xf numFmtId="166" fontId="6" fillId="6" borderId="1" xfId="0" applyNumberFormat="1" applyFont="1" applyFill="1" applyBorder="1" applyAlignment="1">
      <alignment horizontal="left"/>
    </xf>
    <xf numFmtId="166" fontId="6" fillId="7" borderId="1" xfId="0" applyNumberFormat="1" applyFont="1" applyFill="1" applyBorder="1" applyAlignment="1">
      <alignment horizontal="left"/>
    </xf>
    <xf numFmtId="166" fontId="6" fillId="0" borderId="0" xfId="0" applyNumberFormat="1" applyFont="1" applyAlignment="1">
      <alignment horizontal="left"/>
    </xf>
    <xf numFmtId="0" fontId="3" fillId="0" borderId="2" xfId="0" applyFont="1" applyBorder="1"/>
    <xf numFmtId="0" fontId="1" fillId="0" borderId="3" xfId="0" applyFont="1" applyBorder="1" applyAlignment="1">
      <alignment horizontal="right"/>
    </xf>
    <xf numFmtId="0" fontId="1" fillId="0" borderId="3" xfId="0" applyFont="1" applyBorder="1" applyAlignment="1">
      <alignment horizontal="left"/>
    </xf>
    <xf numFmtId="0" fontId="8" fillId="0" borderId="3" xfId="0" applyFont="1" applyBorder="1" applyAlignment="1">
      <alignment horizontal="left"/>
    </xf>
    <xf numFmtId="0" fontId="3" fillId="0" borderId="3" xfId="0" applyFont="1" applyBorder="1"/>
    <xf numFmtId="0" fontId="1" fillId="0" borderId="3" xfId="0" applyFont="1" applyBorder="1" applyAlignment="1">
      <alignment horizontal="right"/>
    </xf>
    <xf numFmtId="0" fontId="6" fillId="0" borderId="3" xfId="0" applyFont="1" applyBorder="1" applyAlignment="1">
      <alignment horizontal="right"/>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3" fillId="0" borderId="1" xfId="0" applyFont="1" applyBorder="1"/>
    <xf numFmtId="0" fontId="1" fillId="0" borderId="0" xfId="0" applyFont="1" applyAlignment="1">
      <alignment horizontal="right"/>
    </xf>
    <xf numFmtId="0" fontId="1" fillId="0" borderId="0" xfId="0" applyFont="1" applyAlignment="1">
      <alignment horizontal="left"/>
    </xf>
    <xf numFmtId="0" fontId="8" fillId="0" borderId="0" xfId="0" applyFont="1" applyAlignment="1">
      <alignment horizontal="left"/>
    </xf>
    <xf numFmtId="0" fontId="1" fillId="0" borderId="0" xfId="0" applyFont="1" applyAlignment="1">
      <alignment horizontal="right"/>
    </xf>
    <xf numFmtId="0" fontId="7" fillId="0" borderId="1" xfId="0" applyFont="1" applyBorder="1" applyAlignment="1">
      <alignment vertical="top"/>
    </xf>
    <xf numFmtId="0" fontId="7" fillId="0" borderId="0" xfId="0" applyFont="1" applyAlignment="1">
      <alignment vertical="top"/>
    </xf>
    <xf numFmtId="0" fontId="7" fillId="0" borderId="5" xfId="0" applyFont="1" applyBorder="1" applyAlignment="1">
      <alignment vertical="top"/>
    </xf>
    <xf numFmtId="0" fontId="3" fillId="0" borderId="6" xfId="0" applyFont="1" applyBorder="1"/>
    <xf numFmtId="0" fontId="1" fillId="0" borderId="7" xfId="0" applyFont="1" applyBorder="1" applyAlignment="1">
      <alignment horizontal="right"/>
    </xf>
    <xf numFmtId="167" fontId="1" fillId="0" borderId="7" xfId="0" applyNumberFormat="1" applyFont="1" applyBorder="1" applyAlignment="1">
      <alignment horizontal="center"/>
    </xf>
    <xf numFmtId="0" fontId="8" fillId="0" borderId="7" xfId="0" applyFont="1" applyBorder="1" applyAlignment="1">
      <alignment horizontal="left"/>
    </xf>
    <xf numFmtId="0" fontId="3" fillId="0" borderId="7" xfId="0" applyFont="1" applyBorder="1"/>
    <xf numFmtId="0" fontId="1" fillId="0" borderId="7" xfId="0" applyFont="1" applyBorder="1" applyAlignment="1">
      <alignment horizontal="right"/>
    </xf>
    <xf numFmtId="0" fontId="7" fillId="0" borderId="6"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3" fillId="8" borderId="0" xfId="0" applyFont="1" applyFill="1" applyBorder="1"/>
    <xf numFmtId="0" fontId="4" fillId="0" borderId="0" xfId="0" applyFont="1" applyAlignment="1">
      <alignment horizontal="center"/>
    </xf>
    <xf numFmtId="165" fontId="1" fillId="8" borderId="0" xfId="0" applyNumberFormat="1" applyFont="1" applyFill="1" applyBorder="1"/>
    <xf numFmtId="165" fontId="1" fillId="0" borderId="0" xfId="0" applyNumberFormat="1" applyFont="1"/>
    <xf numFmtId="165" fontId="3" fillId="0" borderId="0" xfId="0" applyNumberFormat="1" applyFont="1"/>
    <xf numFmtId="165" fontId="1" fillId="0" borderId="0" xfId="0" applyNumberFormat="1" applyFont="1" applyAlignment="1">
      <alignment horizontal="right"/>
    </xf>
    <xf numFmtId="165" fontId="9" fillId="0" borderId="0" xfId="0" applyNumberFormat="1" applyFont="1" applyAlignment="1">
      <alignment horizontal="right"/>
    </xf>
    <xf numFmtId="0" fontId="3" fillId="0" borderId="0" xfId="0" applyFont="1"/>
    <xf numFmtId="0" fontId="3" fillId="0" borderId="0" xfId="0" applyFont="1" applyAlignment="1">
      <alignment horizontal="center"/>
    </xf>
    <xf numFmtId="165" fontId="3" fillId="0" borderId="0" xfId="0" applyNumberFormat="1" applyFont="1" applyAlignment="1">
      <alignment horizontal="right"/>
    </xf>
    <xf numFmtId="165" fontId="4" fillId="0" borderId="0" xfId="0" applyNumberFormat="1" applyFont="1" applyAlignment="1">
      <alignment horizontal="right"/>
    </xf>
    <xf numFmtId="0" fontId="4" fillId="0" borderId="0" xfId="0" applyFont="1" applyAlignment="1">
      <alignment wrapText="1"/>
    </xf>
    <xf numFmtId="0" fontId="6" fillId="9" borderId="0" xfId="0" applyFont="1" applyFill="1" applyBorder="1"/>
    <xf numFmtId="0" fontId="1" fillId="0" borderId="0" xfId="0" applyFont="1"/>
    <xf numFmtId="0" fontId="5" fillId="0" borderId="0" xfId="0" applyFont="1" applyAlignment="1">
      <alignment horizontal="center"/>
    </xf>
    <xf numFmtId="165" fontId="4" fillId="9" borderId="0" xfId="0" applyNumberFormat="1" applyFont="1" applyFill="1" applyBorder="1" applyAlignment="1">
      <alignment horizontal="right"/>
    </xf>
    <xf numFmtId="165" fontId="5" fillId="0" borderId="0" xfId="0" applyNumberFormat="1" applyFont="1" applyAlignment="1">
      <alignment horizontal="right"/>
    </xf>
    <xf numFmtId="0" fontId="3" fillId="0" borderId="0" xfId="0" applyFont="1" applyAlignment="1">
      <alignment horizontal="left"/>
    </xf>
    <xf numFmtId="0" fontId="4" fillId="9" borderId="0" xfId="0" applyFont="1" applyFill="1" applyBorder="1" applyAlignment="1">
      <alignment wrapText="1"/>
    </xf>
    <xf numFmtId="0" fontId="4" fillId="0" borderId="9" xfId="0" applyFont="1" applyBorder="1"/>
    <xf numFmtId="0" fontId="6" fillId="0" borderId="9" xfId="0" applyFont="1" applyBorder="1"/>
    <xf numFmtId="0" fontId="1" fillId="0" borderId="3" xfId="0" applyFont="1" applyBorder="1" applyAlignment="1">
      <alignment horizontal="left"/>
    </xf>
    <xf numFmtId="0" fontId="1" fillId="0" borderId="3" xfId="0" applyFont="1" applyBorder="1"/>
    <xf numFmtId="165" fontId="1" fillId="8" borderId="3" xfId="0" applyNumberFormat="1" applyFont="1" applyFill="1" applyBorder="1"/>
    <xf numFmtId="165" fontId="1" fillId="0" borderId="3" xfId="0" applyNumberFormat="1" applyFont="1" applyBorder="1"/>
    <xf numFmtId="165" fontId="9" fillId="0" borderId="3" xfId="0" applyNumberFormat="1" applyFont="1" applyBorder="1"/>
    <xf numFmtId="165" fontId="6" fillId="8" borderId="0" xfId="0" applyNumberFormat="1" applyFont="1" applyFill="1" applyBorder="1"/>
    <xf numFmtId="165" fontId="6" fillId="0" borderId="0" xfId="0" applyNumberFormat="1" applyFont="1"/>
    <xf numFmtId="165" fontId="4" fillId="0" borderId="0" xfId="0" applyNumberFormat="1" applyFont="1"/>
    <xf numFmtId="3" fontId="3" fillId="0" borderId="0" xfId="0" applyNumberFormat="1" applyFont="1"/>
    <xf numFmtId="165" fontId="7" fillId="0" borderId="0" xfId="0" applyNumberFormat="1" applyFont="1"/>
    <xf numFmtId="0" fontId="6" fillId="9" borderId="0" xfId="0" applyFont="1" applyFill="1" applyBorder="1"/>
    <xf numFmtId="165" fontId="3" fillId="8" borderId="0" xfId="0" applyNumberFormat="1" applyFont="1" applyFill="1" applyBorder="1"/>
    <xf numFmtId="0" fontId="6" fillId="10" borderId="0" xfId="0" applyFont="1" applyFill="1"/>
    <xf numFmtId="165" fontId="3" fillId="11" borderId="0" xfId="0" applyNumberFormat="1" applyFont="1" applyFill="1" applyBorder="1"/>
    <xf numFmtId="165" fontId="1" fillId="11" borderId="0" xfId="0" applyNumberFormat="1" applyFont="1" applyFill="1" applyBorder="1" applyAlignment="1">
      <alignment horizontal="right"/>
    </xf>
    <xf numFmtId="0" fontId="1" fillId="0" borderId="0" xfId="0" applyFont="1" applyAlignment="1">
      <alignment horizontal="center"/>
    </xf>
    <xf numFmtId="0" fontId="9" fillId="0" borderId="0" xfId="0" applyFont="1"/>
    <xf numFmtId="3" fontId="1" fillId="0" borderId="0" xfId="0" applyNumberFormat="1" applyFont="1"/>
    <xf numFmtId="0" fontId="6" fillId="0" borderId="0" xfId="0" applyFont="1"/>
    <xf numFmtId="165" fontId="6" fillId="0" borderId="0" xfId="0" applyNumberFormat="1" applyFont="1"/>
    <xf numFmtId="0" fontId="6" fillId="5" borderId="0" xfId="0" applyFont="1" applyFill="1" applyBorder="1"/>
    <xf numFmtId="165" fontId="6" fillId="5" borderId="0" xfId="0" applyNumberFormat="1" applyFont="1" applyFill="1" applyBorder="1"/>
    <xf numFmtId="0" fontId="6" fillId="12" borderId="0" xfId="0" applyFont="1" applyFill="1" applyBorder="1"/>
    <xf numFmtId="165" fontId="6" fillId="12" borderId="0" xfId="0" applyNumberFormat="1" applyFont="1" applyFill="1" applyBorder="1"/>
    <xf numFmtId="0" fontId="6" fillId="0" borderId="10" xfId="0" applyFont="1" applyBorder="1"/>
    <xf numFmtId="165" fontId="6" fillId="0" borderId="10" xfId="0" applyNumberFormat="1" applyFont="1" applyBorder="1"/>
    <xf numFmtId="0" fontId="3" fillId="0" borderId="0" xfId="0" applyFont="1"/>
    <xf numFmtId="0" fontId="6" fillId="0" borderId="0" xfId="0" applyFont="1" applyAlignment="1">
      <alignment wrapText="1"/>
    </xf>
    <xf numFmtId="0" fontId="7" fillId="0" borderId="0" xfId="0" applyFont="1" applyAlignment="1">
      <alignment wrapText="1"/>
    </xf>
    <xf numFmtId="3" fontId="6" fillId="0" borderId="0" xfId="0" applyNumberFormat="1" applyFont="1"/>
    <xf numFmtId="0" fontId="6" fillId="13" borderId="0" xfId="0" applyFont="1" applyFill="1" applyBorder="1" applyAlignment="1">
      <alignment wrapText="1"/>
    </xf>
    <xf numFmtId="0" fontId="6" fillId="13" borderId="0" xfId="0" applyFont="1" applyFill="1" applyBorder="1"/>
    <xf numFmtId="165" fontId="6" fillId="13" borderId="0" xfId="0" applyNumberFormat="1" applyFont="1" applyFill="1" applyBorder="1"/>
    <xf numFmtId="165" fontId="3" fillId="0" borderId="0" xfId="0" applyNumberFormat="1" applyFont="1"/>
    <xf numFmtId="0" fontId="6" fillId="5" borderId="0" xfId="0" applyFont="1" applyFill="1" applyBorder="1" applyAlignment="1">
      <alignment horizontal="left"/>
    </xf>
    <xf numFmtId="0" fontId="6" fillId="0" borderId="0" xfId="0" applyFont="1" applyAlignment="1">
      <alignment horizontal="left"/>
    </xf>
    <xf numFmtId="0" fontId="6" fillId="5" borderId="11" xfId="0" applyFont="1" applyFill="1" applyBorder="1" applyAlignment="1">
      <alignment horizontal="left"/>
    </xf>
    <xf numFmtId="0" fontId="7" fillId="0" borderId="0" xfId="0" applyFont="1" applyAlignment="1">
      <alignment horizontal="center"/>
    </xf>
    <xf numFmtId="0" fontId="7" fillId="5" borderId="0" xfId="0" applyFont="1" applyFill="1" applyBorder="1" applyAlignment="1">
      <alignment horizontal="left"/>
    </xf>
    <xf numFmtId="0" fontId="7" fillId="14" borderId="0" xfId="0" applyFont="1" applyFill="1" applyBorder="1" applyAlignment="1">
      <alignment horizontal="left"/>
    </xf>
    <xf numFmtId="0" fontId="7" fillId="15" borderId="0" xfId="0" applyFont="1" applyFill="1" applyBorder="1" applyAlignment="1">
      <alignment horizontal="left"/>
    </xf>
    <xf numFmtId="165" fontId="6" fillId="5" borderId="0" xfId="0" applyNumberFormat="1" applyFont="1" applyFill="1" applyBorder="1" applyAlignment="1">
      <alignment horizontal="left"/>
    </xf>
    <xf numFmtId="165" fontId="6" fillId="14" borderId="0" xfId="0" applyNumberFormat="1" applyFont="1" applyFill="1" applyBorder="1" applyAlignment="1">
      <alignment horizontal="left"/>
    </xf>
    <xf numFmtId="0" fontId="6" fillId="14" borderId="0" xfId="0" applyFont="1" applyFill="1" applyBorder="1" applyAlignment="1">
      <alignment horizontal="left"/>
    </xf>
    <xf numFmtId="165" fontId="6" fillId="15" borderId="0" xfId="0" applyNumberFormat="1" applyFont="1" applyFill="1" applyBorder="1" applyAlignment="1">
      <alignment horizontal="left"/>
    </xf>
    <xf numFmtId="0" fontId="6" fillId="15" borderId="0" xfId="0" applyFont="1" applyFill="1" applyBorder="1" applyAlignment="1">
      <alignment horizontal="left"/>
    </xf>
    <xf numFmtId="165" fontId="6" fillId="5" borderId="11" xfId="0" applyNumberFormat="1" applyFont="1" applyFill="1" applyBorder="1" applyAlignment="1">
      <alignment horizontal="left"/>
    </xf>
    <xf numFmtId="165" fontId="6" fillId="14" borderId="11" xfId="0" applyNumberFormat="1" applyFont="1" applyFill="1" applyBorder="1" applyAlignment="1">
      <alignment horizontal="left"/>
    </xf>
    <xf numFmtId="165" fontId="6" fillId="15" borderId="11" xfId="0" applyNumberFormat="1" applyFont="1" applyFill="1" applyBorder="1" applyAlignment="1">
      <alignment horizontal="left"/>
    </xf>
    <xf numFmtId="3" fontId="10" fillId="0" borderId="0" xfId="0" applyNumberFormat="1" applyFont="1"/>
    <xf numFmtId="1" fontId="1" fillId="0" borderId="0" xfId="0" applyNumberFormat="1" applyFont="1" applyAlignment="1">
      <alignment horizontal="left"/>
    </xf>
    <xf numFmtId="3" fontId="1" fillId="0" borderId="0" xfId="0" applyNumberFormat="1" applyFont="1" applyAlignment="1">
      <alignment horizontal="right"/>
    </xf>
    <xf numFmtId="49" fontId="1" fillId="0" borderId="0" xfId="0" applyNumberFormat="1" applyFont="1" applyAlignment="1">
      <alignment horizontal="left"/>
    </xf>
    <xf numFmtId="0" fontId="5" fillId="0" borderId="0" xfId="0" applyFont="1"/>
    <xf numFmtId="0" fontId="1" fillId="0" borderId="13" xfId="0" applyFont="1" applyBorder="1"/>
    <xf numFmtId="0" fontId="3" fillId="0" borderId="14" xfId="0" applyFont="1" applyBorder="1"/>
    <xf numFmtId="0" fontId="1" fillId="0" borderId="14" xfId="0" applyFont="1" applyBorder="1"/>
    <xf numFmtId="0" fontId="3" fillId="0" borderId="15" xfId="0" applyFont="1" applyBorder="1"/>
    <xf numFmtId="0" fontId="1" fillId="0" borderId="16" xfId="0" applyFont="1" applyBorder="1"/>
    <xf numFmtId="2" fontId="1" fillId="0" borderId="0" xfId="0" applyNumberFormat="1" applyFont="1"/>
    <xf numFmtId="3" fontId="11" fillId="0" borderId="17" xfId="0" applyNumberFormat="1" applyFont="1" applyBorder="1"/>
    <xf numFmtId="4" fontId="3" fillId="0" borderId="0" xfId="0" applyNumberFormat="1" applyFont="1"/>
    <xf numFmtId="0" fontId="3" fillId="0" borderId="9" xfId="0" applyFont="1" applyBorder="1"/>
    <xf numFmtId="0" fontId="10" fillId="0" borderId="0" xfId="0" applyFont="1" applyAlignment="1">
      <alignment horizontal="left"/>
    </xf>
    <xf numFmtId="0" fontId="10" fillId="0" borderId="0" xfId="0" applyFont="1"/>
    <xf numFmtId="0" fontId="10" fillId="0" borderId="0" xfId="0" applyFont="1" applyAlignment="1">
      <alignment horizontal="center"/>
    </xf>
    <xf numFmtId="0" fontId="12" fillId="0" borderId="0" xfId="0" applyFont="1"/>
    <xf numFmtId="4" fontId="10" fillId="0" borderId="0" xfId="0" applyNumberFormat="1" applyFont="1"/>
    <xf numFmtId="0" fontId="3" fillId="0" borderId="0" xfId="0" applyFont="1" applyAlignment="1">
      <alignment horizontal="center"/>
    </xf>
    <xf numFmtId="4" fontId="1" fillId="0" borderId="0" xfId="0" applyNumberFormat="1" applyFont="1"/>
    <xf numFmtId="3" fontId="13" fillId="0" borderId="16" xfId="0" applyNumberFormat="1" applyFont="1" applyBorder="1"/>
    <xf numFmtId="2" fontId="3" fillId="0" borderId="0" xfId="0" applyNumberFormat="1" applyFont="1" applyAlignment="1">
      <alignment horizontal="center"/>
    </xf>
    <xf numFmtId="3" fontId="13" fillId="0" borderId="17" xfId="0" applyNumberFormat="1" applyFont="1" applyBorder="1"/>
    <xf numFmtId="0" fontId="1" fillId="0" borderId="10" xfId="0" applyFont="1" applyBorder="1" applyAlignment="1">
      <alignment horizontal="left"/>
    </xf>
    <xf numFmtId="0" fontId="1" fillId="0" borderId="10" xfId="0" applyFont="1" applyBorder="1"/>
    <xf numFmtId="4" fontId="3" fillId="0" borderId="10" xfId="0" applyNumberFormat="1" applyFont="1" applyBorder="1"/>
    <xf numFmtId="4" fontId="1" fillId="0" borderId="10" xfId="0" applyNumberFormat="1" applyFont="1" applyBorder="1"/>
    <xf numFmtId="3" fontId="13" fillId="0" borderId="18" xfId="0" applyNumberFormat="1" applyFont="1" applyBorder="1"/>
    <xf numFmtId="0" fontId="1" fillId="0" borderId="19" xfId="0" applyFont="1" applyBorder="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3" fillId="0" borderId="20" xfId="0" applyFont="1" applyBorder="1" applyAlignment="1">
      <alignment horizontal="left"/>
    </xf>
    <xf numFmtId="0" fontId="1" fillId="0" borderId="9" xfId="0" applyFont="1" applyBorder="1" applyAlignment="1">
      <alignment horizontal="left"/>
    </xf>
    <xf numFmtId="0" fontId="1" fillId="0" borderId="9" xfId="0" applyFont="1" applyBorder="1"/>
    <xf numFmtId="4" fontId="3" fillId="0" borderId="9" xfId="0" applyNumberFormat="1" applyFont="1" applyBorder="1"/>
    <xf numFmtId="0" fontId="1" fillId="0" borderId="13" xfId="0" applyFont="1" applyBorder="1" applyAlignment="1">
      <alignment horizontal="left"/>
    </xf>
    <xf numFmtId="0" fontId="1" fillId="0" borderId="14" xfId="0" applyFont="1" applyBorder="1" applyAlignment="1">
      <alignment horizontal="left"/>
    </xf>
    <xf numFmtId="4" fontId="3" fillId="0" borderId="14" xfId="0" applyNumberFormat="1" applyFont="1" applyBorder="1"/>
    <xf numFmtId="4" fontId="1" fillId="0" borderId="14" xfId="0" applyNumberFormat="1" applyFont="1" applyBorder="1"/>
    <xf numFmtId="0" fontId="1" fillId="0" borderId="2" xfId="0" applyFont="1" applyBorder="1" applyAlignment="1">
      <alignment horizontal="center"/>
    </xf>
    <xf numFmtId="0" fontId="1" fillId="0" borderId="1" xfId="0" applyFont="1" applyBorder="1"/>
    <xf numFmtId="3" fontId="10" fillId="0" borderId="17" xfId="0" applyNumberFormat="1" applyFont="1" applyBorder="1"/>
    <xf numFmtId="0" fontId="3" fillId="0" borderId="1" xfId="0" applyFont="1" applyBorder="1" applyAlignment="1">
      <alignment horizontal="center"/>
    </xf>
    <xf numFmtId="0" fontId="3" fillId="0" borderId="20" xfId="0" applyFont="1" applyBorder="1" applyAlignment="1">
      <alignment horizontal="center"/>
    </xf>
    <xf numFmtId="0" fontId="3" fillId="0" borderId="9" xfId="0" applyFont="1" applyBorder="1" applyAlignment="1">
      <alignment horizontal="left"/>
    </xf>
    <xf numFmtId="0" fontId="3" fillId="0" borderId="9" xfId="0" applyFont="1" applyBorder="1"/>
    <xf numFmtId="3" fontId="11" fillId="0" borderId="21" xfId="0" applyNumberFormat="1" applyFont="1" applyBorder="1"/>
    <xf numFmtId="0" fontId="1" fillId="0" borderId="20" xfId="0" applyFont="1" applyBorder="1"/>
    <xf numFmtId="4" fontId="1" fillId="0" borderId="9" xfId="0" applyNumberFormat="1" applyFont="1" applyBorder="1"/>
    <xf numFmtId="0" fontId="3" fillId="0" borderId="0" xfId="0" applyFont="1" applyAlignment="1">
      <alignment horizontal="right"/>
    </xf>
    <xf numFmtId="49" fontId="3" fillId="0" borderId="0" xfId="0" applyNumberFormat="1" applyFont="1"/>
    <xf numFmtId="0" fontId="14" fillId="0" borderId="0" xfId="0" applyFont="1" applyAlignment="1">
      <alignment horizontal="left"/>
    </xf>
    <xf numFmtId="166" fontId="14" fillId="0" borderId="0" xfId="0" applyNumberFormat="1" applyFont="1"/>
    <xf numFmtId="4" fontId="14" fillId="0" borderId="0" xfId="0" applyNumberFormat="1" applyFont="1"/>
    <xf numFmtId="49" fontId="14" fillId="0" borderId="0" xfId="0" applyNumberFormat="1" applyFont="1" applyAlignment="1">
      <alignment horizontal="left"/>
    </xf>
    <xf numFmtId="0" fontId="15" fillId="16" borderId="3" xfId="0" applyFont="1" applyFill="1" applyBorder="1" applyAlignment="1">
      <alignment horizontal="left"/>
    </xf>
    <xf numFmtId="0" fontId="15" fillId="16" borderId="3" xfId="0" applyFont="1" applyFill="1" applyBorder="1" applyAlignment="1">
      <alignment horizontal="center"/>
    </xf>
    <xf numFmtId="166" fontId="15" fillId="16" borderId="3" xfId="0" applyNumberFormat="1" applyFont="1" applyFill="1" applyBorder="1" applyAlignment="1">
      <alignment horizontal="center"/>
    </xf>
    <xf numFmtId="0" fontId="15" fillId="16" borderId="0" xfId="0" applyFont="1" applyFill="1" applyBorder="1" applyAlignment="1">
      <alignment horizontal="center"/>
    </xf>
    <xf numFmtId="0" fontId="15" fillId="16" borderId="0" xfId="0" applyFont="1" applyFill="1" applyBorder="1" applyAlignment="1">
      <alignment horizontal="left"/>
    </xf>
    <xf numFmtId="166" fontId="15" fillId="16" borderId="0" xfId="0" applyNumberFormat="1" applyFont="1" applyFill="1" applyBorder="1" applyAlignment="1">
      <alignment horizontal="center"/>
    </xf>
    <xf numFmtId="0" fontId="16" fillId="18" borderId="13" xfId="0" applyFont="1" applyFill="1" applyBorder="1"/>
    <xf numFmtId="0" fontId="16" fillId="18" borderId="14" xfId="0" applyFont="1" applyFill="1" applyBorder="1"/>
    <xf numFmtId="0" fontId="16" fillId="18" borderId="14" xfId="0" applyFont="1" applyFill="1" applyBorder="1" applyAlignment="1">
      <alignment horizontal="left"/>
    </xf>
    <xf numFmtId="0" fontId="16" fillId="19" borderId="13" xfId="0" applyFont="1" applyFill="1" applyBorder="1" applyAlignment="1">
      <alignment horizontal="left"/>
    </xf>
    <xf numFmtId="166" fontId="16" fillId="19" borderId="15" xfId="0" applyNumberFormat="1" applyFont="1" applyFill="1" applyBorder="1"/>
    <xf numFmtId="4" fontId="16" fillId="19" borderId="0" xfId="0" applyNumberFormat="1" applyFont="1" applyFill="1" applyBorder="1"/>
    <xf numFmtId="0" fontId="17" fillId="5" borderId="2" xfId="0" applyFont="1" applyFill="1" applyBorder="1"/>
    <xf numFmtId="0" fontId="3" fillId="5" borderId="3" xfId="0" applyFont="1" applyFill="1" applyBorder="1"/>
    <xf numFmtId="0" fontId="3" fillId="5" borderId="4" xfId="0" applyFont="1" applyFill="1" applyBorder="1"/>
    <xf numFmtId="0" fontId="1" fillId="0" borderId="23" xfId="0" applyFont="1" applyBorder="1"/>
    <xf numFmtId="0" fontId="1" fillId="0" borderId="24" xfId="0" applyFont="1" applyBorder="1" applyAlignment="1">
      <alignment horizontal="center"/>
    </xf>
    <xf numFmtId="166" fontId="1" fillId="0" borderId="0" xfId="0" applyNumberFormat="1" applyFont="1"/>
    <xf numFmtId="0" fontId="3" fillId="0" borderId="23" xfId="0" applyFont="1" applyBorder="1"/>
    <xf numFmtId="0" fontId="5" fillId="3" borderId="25" xfId="0" applyFont="1" applyFill="1" applyBorder="1" applyAlignment="1">
      <alignment horizontal="left"/>
    </xf>
    <xf numFmtId="0" fontId="3" fillId="0" borderId="26" xfId="0" applyFont="1" applyBorder="1"/>
    <xf numFmtId="0" fontId="5" fillId="3" borderId="25" xfId="0" applyFont="1" applyFill="1" applyBorder="1" applyAlignment="1">
      <alignment horizontal="left"/>
    </xf>
    <xf numFmtId="166" fontId="5" fillId="3" borderId="25" xfId="0" applyNumberFormat="1" applyFont="1" applyFill="1" applyBorder="1" applyAlignment="1"/>
    <xf numFmtId="4" fontId="5" fillId="3" borderId="25" xfId="0" applyNumberFormat="1" applyFont="1" applyFill="1" applyBorder="1" applyAlignment="1"/>
    <xf numFmtId="0" fontId="3" fillId="0" borderId="23" xfId="0" applyFont="1" applyBorder="1"/>
    <xf numFmtId="0" fontId="3" fillId="0" borderId="26" xfId="0" applyFont="1" applyBorder="1"/>
    <xf numFmtId="166" fontId="5" fillId="3" borderId="25" xfId="0" applyNumberFormat="1" applyFont="1" applyFill="1" applyBorder="1"/>
    <xf numFmtId="4" fontId="5" fillId="3" borderId="25" xfId="0" applyNumberFormat="1" applyFont="1" applyFill="1" applyBorder="1"/>
    <xf numFmtId="0" fontId="18" fillId="5" borderId="1" xfId="0" applyFont="1" applyFill="1" applyBorder="1"/>
    <xf numFmtId="0" fontId="3" fillId="5" borderId="0" xfId="0" applyFont="1" applyFill="1" applyBorder="1"/>
    <xf numFmtId="0" fontId="3" fillId="5" borderId="5" xfId="0" applyFont="1" applyFill="1" applyBorder="1"/>
    <xf numFmtId="4" fontId="6" fillId="0" borderId="0" xfId="0" applyNumberFormat="1" applyFont="1"/>
    <xf numFmtId="164" fontId="6" fillId="0" borderId="0" xfId="0" applyNumberFormat="1" applyFont="1"/>
    <xf numFmtId="0" fontId="7" fillId="0" borderId="0" xfId="0" applyFont="1"/>
    <xf numFmtId="164" fontId="7" fillId="0" borderId="0" xfId="0" applyNumberFormat="1" applyFont="1"/>
    <xf numFmtId="164" fontId="6" fillId="0" borderId="0" xfId="0" applyNumberFormat="1" applyFont="1" applyAlignment="1"/>
    <xf numFmtId="0" fontId="19" fillId="0" borderId="0" xfId="0" applyFont="1" applyAlignment="1">
      <alignment horizontal="right"/>
    </xf>
    <xf numFmtId="0" fontId="3" fillId="0" borderId="1" xfId="0" applyFont="1" applyBorder="1" applyAlignment="1">
      <alignment horizontal="left" vertical="top" wrapText="1"/>
    </xf>
    <xf numFmtId="0" fontId="0" fillId="0" borderId="0" xfId="0" applyFont="1" applyAlignment="1"/>
    <xf numFmtId="0" fontId="1" fillId="2" borderId="0" xfId="0" applyFont="1" applyFill="1" applyBorder="1" applyAlignment="1">
      <alignment horizontal="center" vertical="center" wrapText="1"/>
    </xf>
    <xf numFmtId="0" fontId="2" fillId="0" borderId="0" xfId="0" applyFont="1" applyBorder="1"/>
    <xf numFmtId="0" fontId="1" fillId="0" borderId="0" xfId="0" applyFont="1" applyAlignment="1">
      <alignment horizontal="left"/>
    </xf>
    <xf numFmtId="0" fontId="6" fillId="5" borderId="0" xfId="0" applyFont="1" applyFill="1" applyAlignment="1">
      <alignment horizontal="left" vertical="top" wrapText="1"/>
    </xf>
    <xf numFmtId="0" fontId="3" fillId="0" borderId="0" xfId="0" applyFont="1" applyAlignment="1">
      <alignment horizontal="right"/>
    </xf>
    <xf numFmtId="0" fontId="1" fillId="0" borderId="0" xfId="0" applyFont="1" applyAlignment="1">
      <alignment horizontal="right"/>
    </xf>
    <xf numFmtId="0" fontId="6" fillId="12" borderId="0" xfId="0" applyFont="1" applyFill="1" applyBorder="1" applyAlignment="1">
      <alignment horizontal="left" vertical="top"/>
    </xf>
    <xf numFmtId="0" fontId="6" fillId="5" borderId="0" xfId="0" applyFont="1" applyFill="1" applyBorder="1" applyAlignment="1">
      <alignment horizontal="left" vertical="top"/>
    </xf>
    <xf numFmtId="0" fontId="1" fillId="5" borderId="0" xfId="0" applyFont="1" applyFill="1" applyBorder="1" applyAlignment="1">
      <alignment horizontal="left" vertical="top" wrapText="1"/>
    </xf>
    <xf numFmtId="1" fontId="3" fillId="0" borderId="0" xfId="0" applyNumberFormat="1" applyFont="1" applyAlignment="1">
      <alignment horizontal="right"/>
    </xf>
    <xf numFmtId="0" fontId="1" fillId="5" borderId="0" xfId="0" applyFont="1" applyFill="1" applyBorder="1" applyAlignment="1">
      <alignment horizontal="center"/>
    </xf>
    <xf numFmtId="0" fontId="6" fillId="5" borderId="12" xfId="0" applyFont="1" applyFill="1" applyBorder="1" applyAlignment="1">
      <alignment horizontal="left"/>
    </xf>
    <xf numFmtId="0" fontId="7" fillId="14" borderId="0" xfId="0" applyFont="1" applyFill="1" applyBorder="1" applyAlignment="1">
      <alignment horizontal="center"/>
    </xf>
    <xf numFmtId="0" fontId="1" fillId="15" borderId="0" xfId="0" applyFont="1" applyFill="1" applyBorder="1" applyAlignment="1">
      <alignment horizontal="center"/>
    </xf>
    <xf numFmtId="0" fontId="3" fillId="0" borderId="0" xfId="0" applyFont="1" applyAlignment="1">
      <alignment horizontal="left"/>
    </xf>
    <xf numFmtId="0" fontId="1" fillId="0" borderId="0" xfId="0" applyFont="1" applyAlignment="1">
      <alignment horizontal="center"/>
    </xf>
    <xf numFmtId="0" fontId="1" fillId="17" borderId="2" xfId="0" applyFont="1" applyFill="1" applyBorder="1" applyAlignment="1">
      <alignment horizontal="center" vertical="top" wrapText="1"/>
    </xf>
    <xf numFmtId="0" fontId="2" fillId="0" borderId="3" xfId="0" applyFont="1" applyBorder="1"/>
    <xf numFmtId="0" fontId="2" fillId="0" borderId="4" xfId="0" applyFont="1" applyBorder="1"/>
    <xf numFmtId="0" fontId="2" fillId="0" borderId="20" xfId="0" applyFont="1" applyBorder="1"/>
    <xf numFmtId="0" fontId="2" fillId="0" borderId="9" xfId="0" applyFont="1" applyBorder="1"/>
    <xf numFmtId="0" fontId="2" fillId="0" borderId="22" xfId="0" applyFont="1" applyBorder="1"/>
    <xf numFmtId="0" fontId="3" fillId="5" borderId="1" xfId="0" applyFont="1" applyFill="1" applyBorder="1" applyAlignment="1">
      <alignment horizontal="left" vertical="top" wrapText="1"/>
    </xf>
    <xf numFmtId="0" fontId="2" fillId="0" borderId="5" xfId="0" applyFont="1" applyBorder="1"/>
    <xf numFmtId="0" fontId="2" fillId="0" borderId="1" xfId="0" applyFont="1" applyBorder="1"/>
    <xf numFmtId="0" fontId="3" fillId="5" borderId="1" xfId="0" applyFont="1" applyFill="1" applyBorder="1" applyAlignment="1">
      <alignment horizontal="left" wrapText="1"/>
    </xf>
    <xf numFmtId="4" fontId="3" fillId="5" borderId="1" xfId="0" applyNumberFormat="1" applyFont="1" applyFill="1" applyBorder="1" applyAlignment="1">
      <alignment horizontal="left" vertical="top" wrapText="1"/>
    </xf>
    <xf numFmtId="0" fontId="7" fillId="0" borderId="0" xfId="0" applyFont="1" applyAlignment="1">
      <alignment horizontal="center"/>
    </xf>
  </cellXfs>
  <cellStyles count="1">
    <cellStyle name="Normal" xfId="0" builtinId="0"/>
  </cellStyles>
  <dxfs count="3">
    <dxf>
      <font>
        <color rgb="FFFFFFFF"/>
      </font>
      <fill>
        <patternFill patternType="solid">
          <fgColor rgb="FF980000"/>
          <bgColor rgb="FF980000"/>
        </patternFill>
      </fill>
      <border>
        <left/>
        <right/>
        <top/>
        <bottom/>
      </border>
    </dxf>
    <dxf>
      <fill>
        <patternFill patternType="solid">
          <fgColor rgb="FFF4C7C3"/>
          <bgColor rgb="FFF4C7C3"/>
        </patternFill>
      </fill>
      <border>
        <left/>
        <right/>
        <top/>
        <bottom/>
      </border>
    </dxf>
    <dxf>
      <fill>
        <patternFill patternType="solid">
          <fgColor rgb="FFFCE8B2"/>
          <bgColor rgb="FFFCE8B2"/>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388620</xdr:colOff>
      <xdr:row>48</xdr:row>
      <xdr:rowOff>22860</xdr:rowOff>
    </xdr:to>
    <xdr:sp macro="" textlink="">
      <xdr:nvSpPr>
        <xdr:cNvPr id="1029" name="Rectangle 5" hidden="1">
          <a:extLst>
            <a:ext uri="{FF2B5EF4-FFF2-40B4-BE49-F238E27FC236}">
              <a16:creationId xmlns:a16="http://schemas.microsoft.com/office/drawing/2014/main" xmlns="" id="{00000000-0008-0000-0200-000005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390525</xdr:colOff>
      <xdr:row>48</xdr:row>
      <xdr:rowOff>9525</xdr:rowOff>
    </xdr:to>
    <xdr:sp macro="" textlink="">
      <xdr:nvSpPr>
        <xdr:cNvPr id="2" name="AutoShape 5">
          <a:extLst>
            <a:ext uri="{FF2B5EF4-FFF2-40B4-BE49-F238E27FC236}">
              <a16:creationId xmlns:a16="http://schemas.microsoft.com/office/drawing/2014/main" xmlns="" id="{00000000-0008-0000-0200-000002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390525</xdr:colOff>
      <xdr:row>48</xdr:row>
      <xdr:rowOff>9525</xdr:rowOff>
    </xdr:to>
    <xdr:sp macro="" textlink="">
      <xdr:nvSpPr>
        <xdr:cNvPr id="3" name="AutoShape 5">
          <a:extLst>
            <a:ext uri="{FF2B5EF4-FFF2-40B4-BE49-F238E27FC236}">
              <a16:creationId xmlns:a16="http://schemas.microsoft.com/office/drawing/2014/main" xmlns="" id="{00000000-0008-0000-0200-000003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403860</xdr:colOff>
      <xdr:row>48</xdr:row>
      <xdr:rowOff>22860</xdr:rowOff>
    </xdr:to>
    <xdr:sp macro="" textlink="">
      <xdr:nvSpPr>
        <xdr:cNvPr id="4" name="Autofigur 5">
          <a:extLst>
            <a:ext uri="{FF2B5EF4-FFF2-40B4-BE49-F238E27FC236}">
              <a16:creationId xmlns:a16="http://schemas.microsoft.com/office/drawing/2014/main" xmlns="" id="{00000000-0008-0000-0200-000004000000}"/>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406400</xdr:colOff>
      <xdr:row>48</xdr:row>
      <xdr:rowOff>63500</xdr:rowOff>
    </xdr:to>
    <xdr:sp macro="" textlink="">
      <xdr:nvSpPr>
        <xdr:cNvPr id="5" name="AutoShape 5"/>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A86E8"/>
  </sheetPr>
  <dimension ref="A1:D35"/>
  <sheetViews>
    <sheetView workbookViewId="0">
      <selection activeCell="A29" sqref="A29"/>
    </sheetView>
  </sheetViews>
  <sheetFormatPr baseColWidth="10" defaultColWidth="13.33203125" defaultRowHeight="15" customHeight="1" x14ac:dyDescent="0.2"/>
  <cols>
    <col min="1" max="1" width="15.33203125" customWidth="1"/>
    <col min="2" max="2" width="21.6640625" customWidth="1"/>
    <col min="3" max="3" width="17.6640625" customWidth="1"/>
    <col min="4" max="4" width="25.6640625" customWidth="1"/>
  </cols>
  <sheetData>
    <row r="1" spans="1:4" ht="114.75" customHeight="1" x14ac:dyDescent="0.2">
      <c r="A1" s="239" t="s">
        <v>0</v>
      </c>
      <c r="B1" s="240"/>
      <c r="C1" s="240"/>
      <c r="D1" s="240"/>
    </row>
    <row r="2" spans="1:4" ht="12" customHeight="1" x14ac:dyDescent="0.2">
      <c r="A2" s="1"/>
      <c r="B2" s="1"/>
      <c r="C2" s="1"/>
      <c r="D2" s="2"/>
    </row>
    <row r="3" spans="1:4" ht="12" customHeight="1" x14ac:dyDescent="0.2">
      <c r="A3" s="1"/>
      <c r="B3" s="1"/>
      <c r="C3" s="1"/>
      <c r="D3" s="2"/>
    </row>
    <row r="4" spans="1:4" ht="12.75" customHeight="1" x14ac:dyDescent="0.2">
      <c r="A4" s="3" t="s">
        <v>1</v>
      </c>
      <c r="B4" s="3"/>
      <c r="C4" s="1"/>
      <c r="D4" s="2"/>
    </row>
    <row r="5" spans="1:4" ht="12.75" customHeight="1" x14ac:dyDescent="0.2">
      <c r="A5" s="3"/>
      <c r="B5" s="3"/>
      <c r="C5" s="1"/>
      <c r="D5" s="2"/>
    </row>
    <row r="6" spans="1:4" ht="12.75" customHeight="1" x14ac:dyDescent="0.2">
      <c r="A6" s="4" t="s">
        <v>2</v>
      </c>
      <c r="B6" s="5"/>
      <c r="C6" s="4" t="s">
        <v>3</v>
      </c>
      <c r="D6" s="6"/>
    </row>
    <row r="7" spans="1:4" ht="12.75" customHeight="1" x14ac:dyDescent="0.2">
      <c r="A7" s="4"/>
      <c r="B7" s="4"/>
      <c r="C7" s="4"/>
      <c r="D7" s="7"/>
    </row>
    <row r="8" spans="1:4" ht="12.75" customHeight="1" x14ac:dyDescent="0.2">
      <c r="A8" s="4" t="s">
        <v>4</v>
      </c>
      <c r="B8" s="8"/>
      <c r="C8" s="4" t="s">
        <v>5</v>
      </c>
      <c r="D8" s="6"/>
    </row>
    <row r="9" spans="1:4" ht="12.75" customHeight="1" x14ac:dyDescent="0.2">
      <c r="A9" s="4"/>
      <c r="B9" s="9"/>
      <c r="C9" s="4"/>
      <c r="D9" s="7"/>
    </row>
    <row r="10" spans="1:4" ht="12.75" customHeight="1" x14ac:dyDescent="0.2">
      <c r="A10" s="4" t="s">
        <v>6</v>
      </c>
      <c r="B10" s="8"/>
      <c r="C10" s="4" t="s">
        <v>7</v>
      </c>
      <c r="D10" s="6"/>
    </row>
    <row r="11" spans="1:4" ht="12.75" customHeight="1" x14ac:dyDescent="0.2">
      <c r="A11" s="4"/>
      <c r="B11" s="9"/>
      <c r="C11" s="4"/>
      <c r="D11" s="7"/>
    </row>
    <row r="12" spans="1:4" ht="25.5" customHeight="1" x14ac:dyDescent="0.2">
      <c r="A12" s="4" t="s">
        <v>8</v>
      </c>
      <c r="B12" s="8"/>
      <c r="C12" s="10" t="s">
        <v>9</v>
      </c>
      <c r="D12" s="6"/>
    </row>
    <row r="13" spans="1:4" ht="12.75" customHeight="1" x14ac:dyDescent="0.2">
      <c r="A13" s="4"/>
      <c r="B13" s="9"/>
      <c r="C13" s="10"/>
      <c r="D13" s="7"/>
    </row>
    <row r="14" spans="1:4" ht="12.75" customHeight="1" x14ac:dyDescent="0.2">
      <c r="A14" s="4" t="s">
        <v>10</v>
      </c>
      <c r="B14" s="8"/>
      <c r="C14" s="11" t="s">
        <v>11</v>
      </c>
      <c r="D14" s="12">
        <v>3</v>
      </c>
    </row>
    <row r="15" spans="1:4" ht="12.75" customHeight="1" x14ac:dyDescent="0.2">
      <c r="A15" s="4"/>
      <c r="B15" s="9"/>
      <c r="C15" s="13"/>
      <c r="D15" s="7"/>
    </row>
    <row r="16" spans="1:4" ht="12.75" customHeight="1" x14ac:dyDescent="0.2">
      <c r="A16" s="4" t="s">
        <v>12</v>
      </c>
      <c r="B16" s="14">
        <f>IF(COUNTA(Team)-Madhold&gt;20,20,COUNTA(Team)-Madhold)</f>
        <v>2</v>
      </c>
      <c r="C16" s="4" t="s">
        <v>13</v>
      </c>
      <c r="D16" s="6">
        <f>COUNTIF(Funktioner,"Madhold")</f>
        <v>2</v>
      </c>
    </row>
    <row r="17" spans="1:4" ht="12.75" customHeight="1" x14ac:dyDescent="0.2">
      <c r="A17" s="4"/>
      <c r="B17" s="9"/>
      <c r="C17" s="4"/>
      <c r="D17" s="7"/>
    </row>
    <row r="18" spans="1:4" ht="39" customHeight="1" x14ac:dyDescent="0.2">
      <c r="A18" s="15" t="s">
        <v>14</v>
      </c>
      <c r="B18" s="14">
        <f>B16</f>
        <v>2</v>
      </c>
      <c r="C18" s="15" t="s">
        <v>15</v>
      </c>
      <c r="D18" s="16">
        <f>B16</f>
        <v>2</v>
      </c>
    </row>
    <row r="19" spans="1:4" ht="12.75" customHeight="1" x14ac:dyDescent="0.2">
      <c r="A19" s="4"/>
      <c r="B19" s="9"/>
      <c r="C19" s="13"/>
      <c r="D19" s="2"/>
    </row>
    <row r="20" spans="1:4" ht="12.75" customHeight="1" x14ac:dyDescent="0.2">
      <c r="A20" s="241" t="s">
        <v>16</v>
      </c>
      <c r="B20" s="238"/>
      <c r="C20" s="13"/>
      <c r="D20" s="2"/>
    </row>
    <row r="21" spans="1:4" ht="12.75" customHeight="1" x14ac:dyDescent="0.2">
      <c r="A21" s="17"/>
      <c r="B21" s="17"/>
      <c r="C21" s="13"/>
      <c r="D21" s="2"/>
    </row>
    <row r="22" spans="1:4" ht="12.75" customHeight="1" x14ac:dyDescent="0.2">
      <c r="A22" s="2" t="s">
        <v>17</v>
      </c>
      <c r="B22" s="18"/>
      <c r="C22" s="18"/>
      <c r="D22" s="19"/>
    </row>
    <row r="23" spans="1:4" ht="12.75" customHeight="1" x14ac:dyDescent="0.2">
      <c r="A23" s="2"/>
      <c r="B23" s="1"/>
      <c r="C23" s="20"/>
      <c r="D23" s="2"/>
    </row>
    <row r="24" spans="1:4" ht="12.75" customHeight="1" x14ac:dyDescent="0.2">
      <c r="A24" s="2" t="s">
        <v>18</v>
      </c>
      <c r="B24" s="21"/>
      <c r="C24" s="18"/>
      <c r="D24" s="19"/>
    </row>
    <row r="25" spans="1:4" ht="12.75" customHeight="1" x14ac:dyDescent="0.2">
      <c r="A25" s="2"/>
      <c r="B25" s="1"/>
      <c r="C25" s="20"/>
      <c r="D25" s="2"/>
    </row>
    <row r="26" spans="1:4" ht="12.75" customHeight="1" x14ac:dyDescent="0.2">
      <c r="A26" s="4" t="s">
        <v>19</v>
      </c>
      <c r="B26" s="19"/>
      <c r="C26" s="22" t="s">
        <v>20</v>
      </c>
      <c r="D26" s="23"/>
    </row>
    <row r="27" spans="1:4" ht="12.75" customHeight="1" x14ac:dyDescent="0.2">
      <c r="A27" s="24"/>
      <c r="B27" s="9"/>
      <c r="C27" s="13"/>
      <c r="D27" s="2"/>
    </row>
    <row r="28" spans="1:4" ht="12.75" customHeight="1" x14ac:dyDescent="0.2">
      <c r="A28" s="2" t="s">
        <v>200</v>
      </c>
      <c r="B28" s="25"/>
      <c r="C28" s="25"/>
      <c r="D28" s="26">
        <v>1.94</v>
      </c>
    </row>
    <row r="29" spans="1:4" ht="12.75" customHeight="1" x14ac:dyDescent="0.2">
      <c r="A29" s="4"/>
      <c r="B29" s="9"/>
      <c r="C29" s="13"/>
      <c r="D29" s="2"/>
    </row>
    <row r="30" spans="1:4" ht="12.75" customHeight="1" x14ac:dyDescent="0.2">
      <c r="A30" s="27"/>
      <c r="B30" s="28"/>
      <c r="C30" s="28"/>
      <c r="D30" s="28"/>
    </row>
    <row r="31" spans="1:4" ht="33" customHeight="1" x14ac:dyDescent="0.2">
      <c r="A31" s="237" t="s">
        <v>21</v>
      </c>
      <c r="B31" s="238"/>
      <c r="C31" s="25"/>
      <c r="D31" s="29">
        <v>0</v>
      </c>
    </row>
    <row r="32" spans="1:4" ht="12.75" customHeight="1" x14ac:dyDescent="0.2">
      <c r="A32" s="1"/>
      <c r="B32" s="1"/>
      <c r="C32" s="1"/>
      <c r="D32" s="2"/>
    </row>
    <row r="33" spans="1:4" ht="13.5" customHeight="1" x14ac:dyDescent="0.2">
      <c r="A33" s="3"/>
      <c r="B33" s="1"/>
      <c r="C33" s="1"/>
      <c r="D33" s="2"/>
    </row>
    <row r="34" spans="1:4" ht="12.75" customHeight="1" x14ac:dyDescent="0.2">
      <c r="A34" s="1"/>
      <c r="B34" s="1"/>
      <c r="C34" s="1"/>
      <c r="D34" s="2"/>
    </row>
    <row r="35" spans="1:4" ht="12.75" customHeight="1" x14ac:dyDescent="0.2">
      <c r="A35" s="1"/>
      <c r="B35" s="1"/>
      <c r="C35" s="1"/>
      <c r="D35" s="2"/>
    </row>
  </sheetData>
  <mergeCells count="3">
    <mergeCell ref="A31:B31"/>
    <mergeCell ref="A1:D1"/>
    <mergeCell ref="A20:B2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prompt="Vælg et af de nævnte kurser">
          <x14:formula1>
            <xm:f>'Sats-tal, oversigt'!$D$3:$G$3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A86E8"/>
  </sheetPr>
  <dimension ref="A1:I35"/>
  <sheetViews>
    <sheetView workbookViewId="0">
      <pane ySplit="4" topLeftCell="A5" activePane="bottomLeft" state="frozen"/>
      <selection pane="bottomLeft" activeCell="B6" sqref="B6"/>
    </sheetView>
  </sheetViews>
  <sheetFormatPr baseColWidth="10" defaultColWidth="13.33203125" defaultRowHeight="15" customHeight="1" x14ac:dyDescent="0.2"/>
  <cols>
    <col min="1" max="1" width="31.33203125" customWidth="1"/>
    <col min="2" max="2" width="2.6640625" customWidth="1"/>
    <col min="3" max="3" width="20.6640625" customWidth="1"/>
    <col min="4" max="4" width="2.6640625" customWidth="1"/>
    <col min="5" max="5" width="8.6640625" customWidth="1"/>
    <col min="6" max="6" width="13" customWidth="1"/>
    <col min="7" max="7" width="7.1640625" customWidth="1"/>
    <col min="8" max="8" width="6.6640625" customWidth="1"/>
    <col min="9" max="9" width="14.6640625" customWidth="1"/>
  </cols>
  <sheetData>
    <row r="1" spans="1:9" ht="32.25" customHeight="1" x14ac:dyDescent="0.2">
      <c r="A1" s="242" t="s">
        <v>22</v>
      </c>
      <c r="B1" s="238"/>
      <c r="C1" s="238"/>
      <c r="D1" s="238"/>
      <c r="E1" s="238"/>
      <c r="F1" s="238"/>
      <c r="G1" s="31"/>
      <c r="H1" s="30"/>
      <c r="I1" s="30"/>
    </row>
    <row r="2" spans="1:9" ht="15.75" customHeight="1" x14ac:dyDescent="0.2">
      <c r="A2" s="242" t="s">
        <v>23</v>
      </c>
      <c r="B2" s="238"/>
      <c r="C2" s="238"/>
      <c r="D2" s="238"/>
      <c r="E2" s="238"/>
      <c r="F2" s="238"/>
      <c r="G2" s="31"/>
      <c r="H2" s="30"/>
      <c r="I2" s="30"/>
    </row>
    <row r="3" spans="1:9" ht="15.75" customHeight="1" x14ac:dyDescent="0.2">
      <c r="A3" s="25"/>
      <c r="B3" s="25"/>
      <c r="C3" s="25"/>
      <c r="D3" s="25"/>
      <c r="E3" s="32"/>
      <c r="F3" s="33"/>
      <c r="G3" s="34"/>
      <c r="H3" s="33"/>
      <c r="I3" s="33"/>
    </row>
    <row r="4" spans="1:9" ht="15.75" customHeight="1" x14ac:dyDescent="0.2">
      <c r="A4" s="35" t="s">
        <v>24</v>
      </c>
      <c r="B4" s="35"/>
      <c r="C4" s="35" t="s">
        <v>25</v>
      </c>
      <c r="D4" s="35"/>
      <c r="E4" s="36" t="s">
        <v>26</v>
      </c>
      <c r="F4" s="37" t="s">
        <v>27</v>
      </c>
      <c r="G4" s="38" t="s">
        <v>28</v>
      </c>
      <c r="H4" s="39" t="s">
        <v>29</v>
      </c>
      <c r="I4" s="40" t="s">
        <v>30</v>
      </c>
    </row>
    <row r="5" spans="1:9" ht="15.75" customHeight="1" x14ac:dyDescent="0.2">
      <c r="A5" s="41" t="s">
        <v>31</v>
      </c>
      <c r="B5" s="25"/>
      <c r="C5" s="42" t="s">
        <v>32</v>
      </c>
      <c r="D5" s="25"/>
      <c r="E5" s="43"/>
      <c r="F5" s="33"/>
      <c r="G5" s="44">
        <f t="shared" ref="G5:G35" si="0">IF(ISBLANK($A5),"",SUMPRODUCT(TastBeløb*(TastTeam=$A5)*(TastKonto=202)))</f>
        <v>7</v>
      </c>
      <c r="H5" s="45">
        <f t="shared" ref="H5:H35" si="1">IF(ISBLANK($A5),"",SUMPRODUCT(TastBeløb*(TastTeam=$A5)*(TastKonto=201)))</f>
        <v>-5</v>
      </c>
      <c r="I5" s="46">
        <f t="shared" ref="I5:I35" si="2">IF(ISBLANK($A5),"",H5+G5)</f>
        <v>2</v>
      </c>
    </row>
    <row r="6" spans="1:9" ht="15.75" customHeight="1" x14ac:dyDescent="0.2">
      <c r="A6" s="42" t="s">
        <v>33</v>
      </c>
      <c r="B6" s="25"/>
      <c r="C6" s="42" t="s">
        <v>34</v>
      </c>
      <c r="D6" s="25"/>
      <c r="E6" s="43"/>
      <c r="F6" s="33"/>
      <c r="G6" s="44">
        <f t="shared" si="0"/>
        <v>0</v>
      </c>
      <c r="H6" s="45">
        <f t="shared" si="1"/>
        <v>0</v>
      </c>
      <c r="I6" s="46">
        <f t="shared" si="2"/>
        <v>0</v>
      </c>
    </row>
    <row r="7" spans="1:9" ht="15.75" customHeight="1" x14ac:dyDescent="0.2">
      <c r="A7" s="42" t="s">
        <v>35</v>
      </c>
      <c r="B7" s="25"/>
      <c r="C7" s="42" t="s">
        <v>36</v>
      </c>
      <c r="D7" s="25"/>
      <c r="E7" s="43"/>
      <c r="F7" s="33"/>
      <c r="G7" s="44">
        <f t="shared" si="0"/>
        <v>0</v>
      </c>
      <c r="H7" s="45">
        <f t="shared" si="1"/>
        <v>0</v>
      </c>
      <c r="I7" s="46">
        <f t="shared" si="2"/>
        <v>0</v>
      </c>
    </row>
    <row r="8" spans="1:9" ht="15.75" customHeight="1" x14ac:dyDescent="0.2">
      <c r="A8" s="42" t="s">
        <v>37</v>
      </c>
      <c r="B8" s="25"/>
      <c r="C8" s="42" t="s">
        <v>36</v>
      </c>
      <c r="D8" s="25"/>
      <c r="E8" s="43"/>
      <c r="F8" s="33"/>
      <c r="G8" s="44">
        <f t="shared" si="0"/>
        <v>0</v>
      </c>
      <c r="H8" s="45">
        <f t="shared" si="1"/>
        <v>0</v>
      </c>
      <c r="I8" s="46">
        <f t="shared" si="2"/>
        <v>0</v>
      </c>
    </row>
    <row r="9" spans="1:9" ht="15.75" customHeight="1" x14ac:dyDescent="0.2">
      <c r="A9" s="25"/>
      <c r="B9" s="25"/>
      <c r="C9" s="25"/>
      <c r="D9" s="25"/>
      <c r="E9" s="43"/>
      <c r="F9" s="33"/>
      <c r="G9" s="44" t="str">
        <f t="shared" si="0"/>
        <v/>
      </c>
      <c r="H9" s="45" t="str">
        <f t="shared" si="1"/>
        <v/>
      </c>
      <c r="I9" s="46" t="str">
        <f t="shared" si="2"/>
        <v/>
      </c>
    </row>
    <row r="10" spans="1:9" ht="15.75" customHeight="1" x14ac:dyDescent="0.2">
      <c r="A10" s="25"/>
      <c r="B10" s="25"/>
      <c r="C10" s="25"/>
      <c r="D10" s="25"/>
      <c r="E10" s="43"/>
      <c r="F10" s="33"/>
      <c r="G10" s="44" t="str">
        <f t="shared" si="0"/>
        <v/>
      </c>
      <c r="H10" s="45" t="str">
        <f t="shared" si="1"/>
        <v/>
      </c>
      <c r="I10" s="46" t="str">
        <f t="shared" si="2"/>
        <v/>
      </c>
    </row>
    <row r="11" spans="1:9" ht="15.75" customHeight="1" x14ac:dyDescent="0.2">
      <c r="A11" s="25"/>
      <c r="B11" s="25"/>
      <c r="C11" s="25"/>
      <c r="D11" s="25"/>
      <c r="E11" s="43"/>
      <c r="F11" s="33"/>
      <c r="G11" s="44" t="str">
        <f t="shared" si="0"/>
        <v/>
      </c>
      <c r="H11" s="45" t="str">
        <f t="shared" si="1"/>
        <v/>
      </c>
      <c r="I11" s="46" t="str">
        <f t="shared" si="2"/>
        <v/>
      </c>
    </row>
    <row r="12" spans="1:9" ht="15.75" customHeight="1" x14ac:dyDescent="0.2">
      <c r="A12" s="25"/>
      <c r="B12" s="25"/>
      <c r="C12" s="25"/>
      <c r="D12" s="25"/>
      <c r="E12" s="43"/>
      <c r="F12" s="33"/>
      <c r="G12" s="44" t="str">
        <f t="shared" si="0"/>
        <v/>
      </c>
      <c r="H12" s="45" t="str">
        <f t="shared" si="1"/>
        <v/>
      </c>
      <c r="I12" s="46" t="str">
        <f t="shared" si="2"/>
        <v/>
      </c>
    </row>
    <row r="13" spans="1:9" ht="15.75" customHeight="1" x14ac:dyDescent="0.2">
      <c r="A13" s="25"/>
      <c r="B13" s="25"/>
      <c r="C13" s="25"/>
      <c r="D13" s="25"/>
      <c r="E13" s="43"/>
      <c r="F13" s="33"/>
      <c r="G13" s="44" t="str">
        <f t="shared" si="0"/>
        <v/>
      </c>
      <c r="H13" s="45" t="str">
        <f t="shared" si="1"/>
        <v/>
      </c>
      <c r="I13" s="46" t="str">
        <f t="shared" si="2"/>
        <v/>
      </c>
    </row>
    <row r="14" spans="1:9" ht="15.75" customHeight="1" x14ac:dyDescent="0.2">
      <c r="A14" s="25"/>
      <c r="B14" s="25"/>
      <c r="C14" s="25"/>
      <c r="D14" s="25"/>
      <c r="E14" s="43"/>
      <c r="F14" s="33"/>
      <c r="G14" s="44" t="str">
        <f t="shared" si="0"/>
        <v/>
      </c>
      <c r="H14" s="45" t="str">
        <f t="shared" si="1"/>
        <v/>
      </c>
      <c r="I14" s="46" t="str">
        <f t="shared" si="2"/>
        <v/>
      </c>
    </row>
    <row r="15" spans="1:9" ht="15.75" customHeight="1" x14ac:dyDescent="0.2">
      <c r="A15" s="25"/>
      <c r="B15" s="25"/>
      <c r="C15" s="25"/>
      <c r="D15" s="25"/>
      <c r="E15" s="43"/>
      <c r="F15" s="33"/>
      <c r="G15" s="44" t="str">
        <f t="shared" si="0"/>
        <v/>
      </c>
      <c r="H15" s="45" t="str">
        <f t="shared" si="1"/>
        <v/>
      </c>
      <c r="I15" s="46" t="str">
        <f t="shared" si="2"/>
        <v/>
      </c>
    </row>
    <row r="16" spans="1:9" ht="15.75" customHeight="1" x14ac:dyDescent="0.2">
      <c r="A16" s="25"/>
      <c r="B16" s="25"/>
      <c r="C16" s="25"/>
      <c r="D16" s="25"/>
      <c r="E16" s="43"/>
      <c r="F16" s="33"/>
      <c r="G16" s="44" t="str">
        <f t="shared" si="0"/>
        <v/>
      </c>
      <c r="H16" s="45" t="str">
        <f t="shared" si="1"/>
        <v/>
      </c>
      <c r="I16" s="46" t="str">
        <f t="shared" si="2"/>
        <v/>
      </c>
    </row>
    <row r="17" spans="1:9" ht="15.75" customHeight="1" x14ac:dyDescent="0.2">
      <c r="A17" s="25"/>
      <c r="B17" s="25"/>
      <c r="C17" s="25"/>
      <c r="D17" s="25"/>
      <c r="E17" s="43"/>
      <c r="F17" s="33"/>
      <c r="G17" s="44" t="str">
        <f t="shared" si="0"/>
        <v/>
      </c>
      <c r="H17" s="45" t="str">
        <f t="shared" si="1"/>
        <v/>
      </c>
      <c r="I17" s="46" t="str">
        <f t="shared" si="2"/>
        <v/>
      </c>
    </row>
    <row r="18" spans="1:9" ht="15.75" customHeight="1" x14ac:dyDescent="0.2">
      <c r="A18" s="25"/>
      <c r="B18" s="25"/>
      <c r="C18" s="25"/>
      <c r="D18" s="25"/>
      <c r="E18" s="43"/>
      <c r="F18" s="33"/>
      <c r="G18" s="44" t="str">
        <f t="shared" si="0"/>
        <v/>
      </c>
      <c r="H18" s="45" t="str">
        <f t="shared" si="1"/>
        <v/>
      </c>
      <c r="I18" s="46" t="str">
        <f t="shared" si="2"/>
        <v/>
      </c>
    </row>
    <row r="19" spans="1:9" ht="15.75" customHeight="1" x14ac:dyDescent="0.2">
      <c r="A19" s="25"/>
      <c r="B19" s="25"/>
      <c r="C19" s="25"/>
      <c r="D19" s="25"/>
      <c r="E19" s="43"/>
      <c r="F19" s="33"/>
      <c r="G19" s="44" t="str">
        <f t="shared" si="0"/>
        <v/>
      </c>
      <c r="H19" s="45" t="str">
        <f t="shared" si="1"/>
        <v/>
      </c>
      <c r="I19" s="46" t="str">
        <f t="shared" si="2"/>
        <v/>
      </c>
    </row>
    <row r="20" spans="1:9" ht="15.75" customHeight="1" x14ac:dyDescent="0.2">
      <c r="A20" s="25"/>
      <c r="B20" s="25"/>
      <c r="C20" s="25"/>
      <c r="D20" s="25"/>
      <c r="E20" s="43"/>
      <c r="F20" s="33"/>
      <c r="G20" s="44" t="str">
        <f t="shared" si="0"/>
        <v/>
      </c>
      <c r="H20" s="45" t="str">
        <f t="shared" si="1"/>
        <v/>
      </c>
      <c r="I20" s="46" t="str">
        <f t="shared" si="2"/>
        <v/>
      </c>
    </row>
    <row r="21" spans="1:9" ht="15.75" customHeight="1" x14ac:dyDescent="0.2">
      <c r="A21" s="25"/>
      <c r="B21" s="25"/>
      <c r="C21" s="25"/>
      <c r="D21" s="25"/>
      <c r="E21" s="43"/>
      <c r="F21" s="33"/>
      <c r="G21" s="44" t="str">
        <f t="shared" si="0"/>
        <v/>
      </c>
      <c r="H21" s="45" t="str">
        <f t="shared" si="1"/>
        <v/>
      </c>
      <c r="I21" s="46" t="str">
        <f t="shared" si="2"/>
        <v/>
      </c>
    </row>
    <row r="22" spans="1:9" ht="15.75" customHeight="1" x14ac:dyDescent="0.2">
      <c r="A22" s="25"/>
      <c r="B22" s="25"/>
      <c r="C22" s="25"/>
      <c r="D22" s="25"/>
      <c r="E22" s="43"/>
      <c r="F22" s="33"/>
      <c r="G22" s="44" t="str">
        <f t="shared" si="0"/>
        <v/>
      </c>
      <c r="H22" s="45" t="str">
        <f t="shared" si="1"/>
        <v/>
      </c>
      <c r="I22" s="46" t="str">
        <f t="shared" si="2"/>
        <v/>
      </c>
    </row>
    <row r="23" spans="1:9" ht="15.75" customHeight="1" x14ac:dyDescent="0.2">
      <c r="A23" s="25"/>
      <c r="B23" s="25"/>
      <c r="C23" s="25"/>
      <c r="D23" s="25"/>
      <c r="E23" s="43"/>
      <c r="F23" s="33"/>
      <c r="G23" s="44" t="str">
        <f t="shared" si="0"/>
        <v/>
      </c>
      <c r="H23" s="45" t="str">
        <f t="shared" si="1"/>
        <v/>
      </c>
      <c r="I23" s="46" t="str">
        <f t="shared" si="2"/>
        <v/>
      </c>
    </row>
    <row r="24" spans="1:9" ht="15.75" customHeight="1" x14ac:dyDescent="0.2">
      <c r="A24" s="25"/>
      <c r="B24" s="25"/>
      <c r="C24" s="25"/>
      <c r="D24" s="25"/>
      <c r="E24" s="43"/>
      <c r="F24" s="33"/>
      <c r="G24" s="44" t="str">
        <f t="shared" si="0"/>
        <v/>
      </c>
      <c r="H24" s="45" t="str">
        <f t="shared" si="1"/>
        <v/>
      </c>
      <c r="I24" s="46" t="str">
        <f t="shared" si="2"/>
        <v/>
      </c>
    </row>
    <row r="25" spans="1:9" ht="15.75" customHeight="1" x14ac:dyDescent="0.2">
      <c r="A25" s="42"/>
      <c r="B25" s="25"/>
      <c r="C25" s="42"/>
      <c r="D25" s="25"/>
      <c r="E25" s="43"/>
      <c r="F25" s="33"/>
      <c r="G25" s="44" t="str">
        <f t="shared" si="0"/>
        <v/>
      </c>
      <c r="H25" s="45" t="str">
        <f t="shared" si="1"/>
        <v/>
      </c>
      <c r="I25" s="46" t="str">
        <f t="shared" si="2"/>
        <v/>
      </c>
    </row>
    <row r="26" spans="1:9" ht="15.75" customHeight="1" x14ac:dyDescent="0.2">
      <c r="A26" s="42"/>
      <c r="B26" s="25"/>
      <c r="C26" s="42"/>
      <c r="D26" s="25"/>
      <c r="E26" s="43"/>
      <c r="F26" s="33"/>
      <c r="G26" s="44" t="str">
        <f t="shared" si="0"/>
        <v/>
      </c>
      <c r="H26" s="45" t="str">
        <f t="shared" si="1"/>
        <v/>
      </c>
      <c r="I26" s="46" t="str">
        <f t="shared" si="2"/>
        <v/>
      </c>
    </row>
    <row r="27" spans="1:9" ht="15.75" customHeight="1" x14ac:dyDescent="0.2">
      <c r="A27" s="25"/>
      <c r="B27" s="25"/>
      <c r="C27" s="25"/>
      <c r="D27" s="25"/>
      <c r="E27" s="43"/>
      <c r="F27" s="33"/>
      <c r="G27" s="44" t="str">
        <f t="shared" si="0"/>
        <v/>
      </c>
      <c r="H27" s="45" t="str">
        <f t="shared" si="1"/>
        <v/>
      </c>
      <c r="I27" s="46" t="str">
        <f t="shared" si="2"/>
        <v/>
      </c>
    </row>
    <row r="28" spans="1:9" ht="15.75" customHeight="1" x14ac:dyDescent="0.2">
      <c r="A28" s="25"/>
      <c r="B28" s="25"/>
      <c r="C28" s="25"/>
      <c r="D28" s="25"/>
      <c r="E28" s="43"/>
      <c r="F28" s="33"/>
      <c r="G28" s="44" t="str">
        <f t="shared" si="0"/>
        <v/>
      </c>
      <c r="H28" s="45" t="str">
        <f t="shared" si="1"/>
        <v/>
      </c>
      <c r="I28" s="46" t="str">
        <f t="shared" si="2"/>
        <v/>
      </c>
    </row>
    <row r="29" spans="1:9" ht="15.75" customHeight="1" x14ac:dyDescent="0.2">
      <c r="A29" s="25"/>
      <c r="B29" s="25"/>
      <c r="C29" s="25"/>
      <c r="D29" s="25"/>
      <c r="E29" s="43"/>
      <c r="F29" s="33"/>
      <c r="G29" s="44" t="str">
        <f t="shared" si="0"/>
        <v/>
      </c>
      <c r="H29" s="45" t="str">
        <f t="shared" si="1"/>
        <v/>
      </c>
      <c r="I29" s="46" t="str">
        <f t="shared" si="2"/>
        <v/>
      </c>
    </row>
    <row r="30" spans="1:9" ht="15.75" customHeight="1" x14ac:dyDescent="0.2">
      <c r="A30" s="25"/>
      <c r="B30" s="25"/>
      <c r="C30" s="25"/>
      <c r="D30" s="25"/>
      <c r="E30" s="43"/>
      <c r="F30" s="33"/>
      <c r="G30" s="44" t="str">
        <f t="shared" si="0"/>
        <v/>
      </c>
      <c r="H30" s="45" t="str">
        <f t="shared" si="1"/>
        <v/>
      </c>
      <c r="I30" s="46" t="str">
        <f t="shared" si="2"/>
        <v/>
      </c>
    </row>
    <row r="31" spans="1:9" ht="15.75" customHeight="1" x14ac:dyDescent="0.2">
      <c r="A31" s="25"/>
      <c r="B31" s="25"/>
      <c r="C31" s="25"/>
      <c r="D31" s="25"/>
      <c r="E31" s="43"/>
      <c r="F31" s="33"/>
      <c r="G31" s="44" t="str">
        <f t="shared" si="0"/>
        <v/>
      </c>
      <c r="H31" s="45" t="str">
        <f t="shared" si="1"/>
        <v/>
      </c>
      <c r="I31" s="46" t="str">
        <f t="shared" si="2"/>
        <v/>
      </c>
    </row>
    <row r="32" spans="1:9" ht="15.75" customHeight="1" x14ac:dyDescent="0.2">
      <c r="A32" s="25"/>
      <c r="B32" s="25"/>
      <c r="C32" s="25"/>
      <c r="D32" s="25"/>
      <c r="E32" s="43"/>
      <c r="F32" s="33"/>
      <c r="G32" s="44" t="str">
        <f t="shared" si="0"/>
        <v/>
      </c>
      <c r="H32" s="45" t="str">
        <f t="shared" si="1"/>
        <v/>
      </c>
      <c r="I32" s="46" t="str">
        <f t="shared" si="2"/>
        <v/>
      </c>
    </row>
    <row r="33" spans="1:9" ht="15.75" customHeight="1" x14ac:dyDescent="0.2">
      <c r="A33" s="25"/>
      <c r="B33" s="25"/>
      <c r="C33" s="25"/>
      <c r="D33" s="25"/>
      <c r="E33" s="43"/>
      <c r="F33" s="33"/>
      <c r="G33" s="44" t="str">
        <f t="shared" si="0"/>
        <v/>
      </c>
      <c r="H33" s="45" t="str">
        <f t="shared" si="1"/>
        <v/>
      </c>
      <c r="I33" s="46" t="str">
        <f t="shared" si="2"/>
        <v/>
      </c>
    </row>
    <row r="34" spans="1:9" ht="15.75" customHeight="1" x14ac:dyDescent="0.2">
      <c r="A34" s="25"/>
      <c r="B34" s="25"/>
      <c r="C34" s="25"/>
      <c r="D34" s="25"/>
      <c r="E34" s="43"/>
      <c r="F34" s="33"/>
      <c r="G34" s="44" t="str">
        <f t="shared" si="0"/>
        <v/>
      </c>
      <c r="H34" s="45" t="str">
        <f t="shared" si="1"/>
        <v/>
      </c>
      <c r="I34" s="46" t="str">
        <f t="shared" si="2"/>
        <v/>
      </c>
    </row>
    <row r="35" spans="1:9" ht="15.75" customHeight="1" x14ac:dyDescent="0.2">
      <c r="A35" s="25"/>
      <c r="B35" s="25"/>
      <c r="C35" s="25"/>
      <c r="D35" s="25"/>
      <c r="E35" s="43"/>
      <c r="F35" s="33"/>
      <c r="G35" s="44" t="str">
        <f t="shared" si="0"/>
        <v/>
      </c>
      <c r="H35" s="45" t="str">
        <f t="shared" si="1"/>
        <v/>
      </c>
      <c r="I35" s="46" t="str">
        <f t="shared" si="2"/>
        <v/>
      </c>
    </row>
  </sheetData>
  <mergeCells count="2">
    <mergeCell ref="A1:F1"/>
    <mergeCell ref="A2:F2"/>
  </mergeCells>
  <conditionalFormatting sqref="I4:I35">
    <cfRule type="cellIs" dxfId="2" priority="1" operator="between">
      <formula>1</formula>
      <formula>250</formula>
    </cfRule>
  </conditionalFormatting>
  <conditionalFormatting sqref="I4:I35">
    <cfRule type="cellIs" dxfId="1" priority="2" operator="greaterThan">
      <formula>251</formula>
    </cfRule>
  </conditionalFormatting>
  <conditionalFormatting sqref="I4:I35">
    <cfRule type="cellIs" dxfId="0" priority="3" operator="lessThan">
      <formula>0</formula>
    </cfRule>
  </conditionalFormatting>
  <dataValidations count="1">
    <dataValidation type="list" allowBlank="1" showInputMessage="1" prompt="Skriv helst en af de nævnte roller" sqref="C5:C35">
      <formula1>"Kursusleder,Vejleder,Kasserer,Madhold"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50"/>
  </sheetPr>
  <dimension ref="A1:P85"/>
  <sheetViews>
    <sheetView workbookViewId="0">
      <pane ySplit="7" topLeftCell="A8" activePane="bottomLeft" state="frozen"/>
      <selection pane="bottomLeft" activeCell="A9" sqref="A9:B9"/>
    </sheetView>
  </sheetViews>
  <sheetFormatPr baseColWidth="10" defaultColWidth="13.33203125" defaultRowHeight="15" customHeight="1" x14ac:dyDescent="0.2"/>
  <cols>
    <col min="1" max="1" width="3.1640625" customWidth="1"/>
    <col min="2" max="2" width="9" customWidth="1"/>
    <col min="3" max="3" width="49.1640625" customWidth="1"/>
    <col min="4" max="4" width="21.6640625" customWidth="1"/>
    <col min="5" max="5" width="9" hidden="1" customWidth="1"/>
    <col min="6" max="8" width="10.6640625" hidden="1" customWidth="1"/>
    <col min="9" max="9" width="11.6640625" customWidth="1"/>
    <col min="10" max="10" width="11.1640625" customWidth="1"/>
    <col min="11" max="11" width="11" customWidth="1"/>
    <col min="12" max="12" width="11.6640625" customWidth="1"/>
    <col min="13" max="13" width="15.1640625" customWidth="1"/>
    <col min="14" max="14" width="12.6640625" customWidth="1"/>
    <col min="15" max="15" width="23.33203125" customWidth="1"/>
    <col min="16" max="16" width="17.6640625" customWidth="1"/>
  </cols>
  <sheetData>
    <row r="1" spans="1:16" ht="15.75" customHeight="1" x14ac:dyDescent="0.2">
      <c r="A1" s="3" t="s">
        <v>38</v>
      </c>
      <c r="B1" s="1"/>
      <c r="C1" s="1"/>
      <c r="D1" s="1"/>
      <c r="E1" s="1"/>
      <c r="F1" s="1"/>
      <c r="G1" s="1"/>
      <c r="H1" s="1"/>
      <c r="I1" s="1"/>
      <c r="J1" s="1"/>
      <c r="K1" s="1"/>
      <c r="L1" s="4"/>
      <c r="M1" s="4"/>
      <c r="N1" s="4"/>
      <c r="O1" s="1"/>
      <c r="P1" s="1"/>
    </row>
    <row r="2" spans="1:16" ht="15.75" customHeight="1" x14ac:dyDescent="0.2">
      <c r="A2" s="47"/>
      <c r="B2" s="48" t="s">
        <v>2</v>
      </c>
      <c r="C2" s="49">
        <f>Kursustype</f>
        <v>0</v>
      </c>
      <c r="D2" s="50"/>
      <c r="E2" s="51"/>
      <c r="F2" s="51"/>
      <c r="G2" s="51"/>
      <c r="H2" s="51"/>
      <c r="I2" s="48" t="s">
        <v>4</v>
      </c>
      <c r="J2" s="52">
        <f>'Begynd her'!B8</f>
        <v>0</v>
      </c>
      <c r="K2" s="53"/>
      <c r="L2" s="54"/>
      <c r="M2" s="55"/>
      <c r="N2" s="55"/>
      <c r="O2" s="55"/>
      <c r="P2" s="56"/>
    </row>
    <row r="3" spans="1:16" ht="15.75" customHeight="1" x14ac:dyDescent="0.2">
      <c r="A3" s="57"/>
      <c r="B3" s="58" t="s">
        <v>3</v>
      </c>
      <c r="C3" s="59">
        <f>'Begynd her'!D6</f>
        <v>0</v>
      </c>
      <c r="D3" s="60"/>
      <c r="E3" s="1"/>
      <c r="F3" s="1"/>
      <c r="G3" s="1"/>
      <c r="H3" s="1"/>
      <c r="I3" s="58" t="s">
        <v>39</v>
      </c>
      <c r="J3" s="61">
        <f>'Begynd her'!D10</f>
        <v>0</v>
      </c>
      <c r="K3" s="58"/>
      <c r="L3" s="62"/>
      <c r="M3" s="63"/>
      <c r="N3" s="63"/>
      <c r="O3" s="63"/>
      <c r="P3" s="64"/>
    </row>
    <row r="4" spans="1:16" ht="15.75" customHeight="1" x14ac:dyDescent="0.2">
      <c r="A4" s="57"/>
      <c r="B4" s="58" t="s">
        <v>6</v>
      </c>
      <c r="C4" s="59">
        <f>'Begynd her'!B10</f>
        <v>0</v>
      </c>
      <c r="D4" s="60"/>
      <c r="E4" s="1"/>
      <c r="F4" s="1"/>
      <c r="G4" s="1"/>
      <c r="H4" s="1"/>
      <c r="I4" s="58" t="s">
        <v>40</v>
      </c>
      <c r="J4" s="61">
        <f>'Begynd her'!B16</f>
        <v>2</v>
      </c>
      <c r="K4" s="58"/>
      <c r="L4" s="62"/>
      <c r="M4" s="63"/>
      <c r="N4" s="63"/>
      <c r="O4" s="63"/>
      <c r="P4" s="64"/>
    </row>
    <row r="5" spans="1:16" ht="15.75" customHeight="1" x14ac:dyDescent="0.2">
      <c r="A5" s="57"/>
      <c r="B5" s="58" t="s">
        <v>5</v>
      </c>
      <c r="C5" s="59">
        <f>'Begynd her'!D8</f>
        <v>0</v>
      </c>
      <c r="D5" s="60"/>
      <c r="E5" s="1"/>
      <c r="F5" s="1"/>
      <c r="G5" s="1"/>
      <c r="H5" s="1"/>
      <c r="I5" s="58" t="s">
        <v>41</v>
      </c>
      <c r="J5" s="61">
        <f>'Begynd her'!D16</f>
        <v>2</v>
      </c>
      <c r="K5" s="58"/>
      <c r="L5" s="62"/>
      <c r="M5" s="63"/>
      <c r="N5" s="63"/>
      <c r="O5" s="63"/>
      <c r="P5" s="64"/>
    </row>
    <row r="6" spans="1:16" ht="16.5" customHeight="1" x14ac:dyDescent="0.2">
      <c r="A6" s="65"/>
      <c r="B6" s="66"/>
      <c r="C6" s="67"/>
      <c r="D6" s="68"/>
      <c r="E6" s="69"/>
      <c r="F6" s="69"/>
      <c r="G6" s="69"/>
      <c r="H6" s="69"/>
      <c r="I6" s="66" t="s">
        <v>42</v>
      </c>
      <c r="J6" s="70">
        <f>'Begynd her'!D28</f>
        <v>1.94</v>
      </c>
      <c r="K6" s="66"/>
      <c r="L6" s="71"/>
      <c r="M6" s="72"/>
      <c r="N6" s="72"/>
      <c r="O6" s="72"/>
      <c r="P6" s="73"/>
    </row>
    <row r="7" spans="1:16" ht="12" customHeight="1" x14ac:dyDescent="0.2">
      <c r="A7" s="58"/>
      <c r="B7" s="58"/>
      <c r="C7" s="58"/>
      <c r="D7" s="58"/>
      <c r="E7" s="74" t="s">
        <v>43</v>
      </c>
      <c r="F7" s="74" t="s">
        <v>44</v>
      </c>
      <c r="G7" s="74" t="s">
        <v>45</v>
      </c>
      <c r="H7" s="74" t="s">
        <v>46</v>
      </c>
      <c r="I7" s="1" t="s">
        <v>47</v>
      </c>
      <c r="J7" s="1" t="s">
        <v>48</v>
      </c>
      <c r="K7" s="1" t="s">
        <v>49</v>
      </c>
      <c r="L7" s="35" t="s">
        <v>50</v>
      </c>
      <c r="M7" s="9" t="s">
        <v>51</v>
      </c>
      <c r="N7" s="75" t="s">
        <v>52</v>
      </c>
      <c r="O7" s="9" t="s">
        <v>53</v>
      </c>
      <c r="P7" s="9" t="s">
        <v>54</v>
      </c>
    </row>
    <row r="8" spans="1:16" ht="12" customHeight="1" x14ac:dyDescent="0.2">
      <c r="A8" s="244">
        <v>1</v>
      </c>
      <c r="B8" s="238"/>
      <c r="C8" s="3" t="s">
        <v>55</v>
      </c>
      <c r="D8" s="1"/>
      <c r="E8" s="76"/>
      <c r="F8" s="76"/>
      <c r="G8" s="76"/>
      <c r="H8" s="76"/>
      <c r="I8" s="77"/>
      <c r="J8" s="3"/>
      <c r="K8" s="78"/>
      <c r="L8" s="79"/>
      <c r="M8" s="79"/>
      <c r="N8" s="80"/>
      <c r="O8" s="9"/>
      <c r="P8" s="25"/>
    </row>
    <row r="9" spans="1:16" ht="12" customHeight="1" x14ac:dyDescent="0.2">
      <c r="A9" s="248">
        <v>11</v>
      </c>
      <c r="B9" s="238"/>
      <c r="C9" s="81" t="str">
        <f>IF(A9="","",VLOOKUP(A9,OPSLAG!$A$2:$B$103,2))</f>
        <v>Rejse med offentlig transport</v>
      </c>
      <c r="D9" s="82" t="s">
        <v>56</v>
      </c>
      <c r="E9" s="76"/>
      <c r="F9" s="76"/>
      <c r="G9" s="76"/>
      <c r="H9" s="76"/>
      <c r="I9" s="77"/>
      <c r="J9" s="3"/>
      <c r="K9" s="78"/>
      <c r="L9" s="83">
        <f t="shared" ref="L9:L11" si="0">SUM(K9)+IF(P9="Ja",M9,0)</f>
        <v>0</v>
      </c>
      <c r="M9" s="84">
        <f>Transportark!B39</f>
        <v>3504</v>
      </c>
      <c r="N9" s="84"/>
      <c r="O9" s="85" t="s">
        <v>57</v>
      </c>
      <c r="P9" s="86"/>
    </row>
    <row r="10" spans="1:16" ht="12" customHeight="1" x14ac:dyDescent="0.2">
      <c r="A10" s="248">
        <v>12</v>
      </c>
      <c r="B10" s="238"/>
      <c r="C10" s="81" t="str">
        <f>IF(A10="","",VLOOKUP(A10,OPSLAG!$A$2:$B$103,2))</f>
        <v>Kørsel i egen bil (kørselsafregningsskemaer)</v>
      </c>
      <c r="D10" s="82" t="s">
        <v>56</v>
      </c>
      <c r="E10" s="76"/>
      <c r="F10" s="76"/>
      <c r="G10" s="76"/>
      <c r="H10" s="76"/>
      <c r="I10" s="77"/>
      <c r="J10" s="3"/>
      <c r="K10" s="78"/>
      <c r="L10" s="83">
        <f t="shared" si="0"/>
        <v>0</v>
      </c>
      <c r="M10" s="84">
        <f>Transportark!C39</f>
        <v>407.4</v>
      </c>
      <c r="N10" s="84"/>
      <c r="O10" s="85" t="s">
        <v>57</v>
      </c>
      <c r="P10" s="86"/>
    </row>
    <row r="11" spans="1:16" ht="12" customHeight="1" x14ac:dyDescent="0.2">
      <c r="A11" s="248">
        <v>13</v>
      </c>
      <c r="B11" s="238"/>
      <c r="C11" s="81" t="str">
        <f>IF(A11="","",VLOOKUP(A11,OPSLAG!$A$2:$B$103,2))</f>
        <v>Broafgift, færge mv.</v>
      </c>
      <c r="D11" s="82" t="s">
        <v>56</v>
      </c>
      <c r="E11" s="76"/>
      <c r="F11" s="76"/>
      <c r="G11" s="76"/>
      <c r="H11" s="76"/>
      <c r="I11" s="77"/>
      <c r="J11" s="3"/>
      <c r="K11" s="78"/>
      <c r="L11" s="83">
        <f t="shared" si="0"/>
        <v>0</v>
      </c>
      <c r="M11" s="84">
        <f>Transportark!E39</f>
        <v>0</v>
      </c>
      <c r="N11" s="84"/>
      <c r="O11" s="85" t="s">
        <v>57</v>
      </c>
      <c r="P11" s="86"/>
    </row>
    <row r="12" spans="1:16" ht="12" customHeight="1" x14ac:dyDescent="0.2">
      <c r="A12" s="243">
        <v>14</v>
      </c>
      <c r="B12" s="238"/>
      <c r="C12" s="81" t="str">
        <f>IF(A12="","",VLOOKUP(A12,OPSLAG!$A$2:$B$103,2))</f>
        <v>Forplejning til planlægning</v>
      </c>
      <c r="D12" s="82"/>
      <c r="E12" s="76">
        <f>IF($C$2='Sats-tal, oversigt'!D$3,VLOOKUP($A12,'Sats-tal, oversigt'!$1:$1047596,4,FALSE),0)</f>
        <v>0</v>
      </c>
      <c r="F12" s="76">
        <f>IF($C$2='Sats-tal, oversigt'!E$3,VLOOKUP($A12,'Sats-tal, oversigt'!$1:$1047596,4,FALSE),0)</f>
        <v>0</v>
      </c>
      <c r="G12" s="76">
        <f>IF($C$2='Sats-tal, oversigt'!F$3,VLOOKUP($A12,'Sats-tal, oversigt'!$1:$1047596,4,FALSE),0)</f>
        <v>0</v>
      </c>
      <c r="H12" s="76">
        <f>IF($C$2='Sats-tal, oversigt'!G$3,VLOOKUP($A12,'Sats-tal, oversigt'!$1:$1047596,4,FALSE),0)</f>
        <v>0</v>
      </c>
      <c r="I12" s="77">
        <f t="shared" ref="I12:I14" si="1">SUM(E12:H12)</f>
        <v>0</v>
      </c>
      <c r="J12" s="87">
        <f>'Begynd her'!B18</f>
        <v>2</v>
      </c>
      <c r="K12" s="78">
        <f t="shared" ref="K12:K13" si="2">IF(ISERROR(J12*I12),0,(J12*I12))</f>
        <v>0</v>
      </c>
      <c r="L12" s="83">
        <f t="shared" ref="L12:L15" si="3">SUM(K12)+IF(P12="Ja",N12,0)</f>
        <v>0</v>
      </c>
      <c r="M12" s="83"/>
      <c r="N12" s="84"/>
      <c r="O12" s="85"/>
      <c r="P12" s="86"/>
    </row>
    <row r="13" spans="1:16" ht="12" customHeight="1" x14ac:dyDescent="0.2">
      <c r="A13" s="243">
        <v>15</v>
      </c>
      <c r="B13" s="238"/>
      <c r="C13" s="81" t="str">
        <f>IF(A13="","",VLOOKUP(A13,OPSLAG!$A$2:$B$103,2))</f>
        <v>Lokaleleje til planlægning</v>
      </c>
      <c r="D13" s="88"/>
      <c r="E13" s="76">
        <f>IF($C$2='Sats-tal, oversigt'!D$3,VLOOKUP($A13,'Sats-tal, oversigt'!$1:$1047596,4,FALSE),0)</f>
        <v>0</v>
      </c>
      <c r="F13" s="76">
        <f>IF($C$2='Sats-tal, oversigt'!E$3,VLOOKUP($A13,'Sats-tal, oversigt'!$1:$1047596,4,FALSE),0)</f>
        <v>0</v>
      </c>
      <c r="G13" s="76">
        <f>IF($C$2='Sats-tal, oversigt'!F$3,VLOOKUP($A13,'Sats-tal, oversigt'!$1:$1047596,4,FALSE),0)</f>
        <v>0</v>
      </c>
      <c r="H13" s="76">
        <f>IF($C$2='Sats-tal, oversigt'!G$3,VLOOKUP($A13,'Sats-tal, oversigt'!$1:$1047596,4,FALSE),0)</f>
        <v>0</v>
      </c>
      <c r="I13" s="77">
        <f t="shared" si="1"/>
        <v>0</v>
      </c>
      <c r="J13" s="87">
        <f>'Begynd her'!B18</f>
        <v>2</v>
      </c>
      <c r="K13" s="78">
        <f t="shared" si="2"/>
        <v>0</v>
      </c>
      <c r="L13" s="83">
        <f t="shared" si="3"/>
        <v>0</v>
      </c>
      <c r="M13" s="83"/>
      <c r="N13" s="89">
        <v>0</v>
      </c>
      <c r="O13" s="85"/>
      <c r="P13" s="86"/>
    </row>
    <row r="14" spans="1:16" ht="12" customHeight="1" x14ac:dyDescent="0.2">
      <c r="A14" s="243">
        <v>16</v>
      </c>
      <c r="B14" s="238"/>
      <c r="C14" s="81" t="str">
        <f>IF(A14="","",VLOOKUP(A14,OPSLAG!$A$2:$B$103,2))</f>
        <v>Materialer til planlægning</v>
      </c>
      <c r="D14" s="88"/>
      <c r="E14" s="76">
        <f>IF($C$2='Sats-tal, oversigt'!D$3,VLOOKUP($A14,'Sats-tal, oversigt'!$1:$1047596,4,FALSE),0)</f>
        <v>0</v>
      </c>
      <c r="F14" s="76">
        <f>IF($C$2='Sats-tal, oversigt'!E$3,VLOOKUP($A14,'Sats-tal, oversigt'!$1:$1047596,4,FALSE),0)</f>
        <v>0</v>
      </c>
      <c r="G14" s="76">
        <f>IF($C$2='Sats-tal, oversigt'!F$3,VLOOKUP($A14,'Sats-tal, oversigt'!$1:$1047596,4,FALSE),0)</f>
        <v>0</v>
      </c>
      <c r="H14" s="76">
        <f>IF($C$2='Sats-tal, oversigt'!G$3,VLOOKUP($A14,'Sats-tal, oversigt'!$1:$1047596,4,FALSE),0)</f>
        <v>0</v>
      </c>
      <c r="I14" s="77">
        <f t="shared" si="1"/>
        <v>0</v>
      </c>
      <c r="J14" s="3"/>
      <c r="K14" s="78">
        <f>I14</f>
        <v>0</v>
      </c>
      <c r="L14" s="83">
        <f t="shared" si="3"/>
        <v>0</v>
      </c>
      <c r="M14" s="83"/>
      <c r="N14" s="84"/>
      <c r="O14" s="85"/>
      <c r="P14" s="86"/>
    </row>
    <row r="15" spans="1:16" ht="12" customHeight="1" x14ac:dyDescent="0.2">
      <c r="A15" s="243">
        <v>17</v>
      </c>
      <c r="B15" s="238"/>
      <c r="C15" s="81" t="str">
        <f>IF(A15="","",VLOOKUP(A15,OPSLAG!$A$2:$B$103,2))</f>
        <v>Øvrige udgifter</v>
      </c>
      <c r="D15" s="82" t="s">
        <v>58</v>
      </c>
      <c r="E15" s="76"/>
      <c r="F15" s="76"/>
      <c r="G15" s="76"/>
      <c r="H15" s="76"/>
      <c r="I15" s="77"/>
      <c r="J15" s="3"/>
      <c r="K15" s="78"/>
      <c r="L15" s="83">
        <f t="shared" si="3"/>
        <v>0</v>
      </c>
      <c r="M15" s="83"/>
      <c r="N15" s="89">
        <f>'Øvrige udgifter'!G18</f>
        <v>0</v>
      </c>
      <c r="O15" s="85" t="s">
        <v>59</v>
      </c>
      <c r="P15" s="86"/>
    </row>
    <row r="16" spans="1:16" ht="12" customHeight="1" x14ac:dyDescent="0.2">
      <c r="A16" s="244">
        <v>1</v>
      </c>
      <c r="B16" s="238"/>
      <c r="C16" s="3" t="s">
        <v>60</v>
      </c>
      <c r="D16" s="2"/>
      <c r="E16" s="76"/>
      <c r="F16" s="76"/>
      <c r="G16" s="76"/>
      <c r="H16" s="76"/>
      <c r="I16" s="77"/>
      <c r="J16" s="3"/>
      <c r="K16" s="79">
        <f t="shared" ref="K16:L16" si="4">SUBTOTAL(9,K9:K15)</f>
        <v>0</v>
      </c>
      <c r="L16" s="79">
        <f t="shared" si="4"/>
        <v>0</v>
      </c>
      <c r="M16" s="79"/>
      <c r="N16" s="80">
        <f>SUBTOTAL(9,N9:N15)</f>
        <v>0</v>
      </c>
      <c r="O16" s="9"/>
      <c r="P16" s="25"/>
    </row>
    <row r="17" spans="1:16" ht="12" customHeight="1" x14ac:dyDescent="0.2">
      <c r="A17" s="244"/>
      <c r="B17" s="238"/>
      <c r="C17" s="2" t="str">
        <f>IF(B17="","",VLOOKUP(B17,OPSLAG!$A$2:$B$103,2))</f>
        <v/>
      </c>
      <c r="D17" s="2"/>
      <c r="E17" s="76"/>
      <c r="F17" s="76"/>
      <c r="G17" s="76"/>
      <c r="H17" s="76"/>
      <c r="I17" s="77"/>
      <c r="J17" s="3"/>
      <c r="K17" s="78"/>
      <c r="L17" s="90"/>
      <c r="M17" s="90"/>
      <c r="N17" s="84"/>
      <c r="O17" s="9"/>
      <c r="P17" s="25"/>
    </row>
    <row r="18" spans="1:16" ht="12" customHeight="1" x14ac:dyDescent="0.2">
      <c r="A18" s="244">
        <v>2</v>
      </c>
      <c r="B18" s="238"/>
      <c r="C18" s="3" t="s">
        <v>61</v>
      </c>
      <c r="D18" s="1"/>
      <c r="E18" s="76"/>
      <c r="F18" s="76"/>
      <c r="G18" s="76"/>
      <c r="H18" s="76"/>
      <c r="I18" s="77"/>
      <c r="J18" s="3"/>
      <c r="K18" s="78"/>
      <c r="L18" s="79"/>
      <c r="M18" s="79"/>
      <c r="N18" s="80"/>
      <c r="O18" s="9"/>
      <c r="P18" s="25"/>
    </row>
    <row r="19" spans="1:16" ht="12" customHeight="1" x14ac:dyDescent="0.2">
      <c r="A19" s="243">
        <v>21</v>
      </c>
      <c r="B19" s="238"/>
      <c r="C19" s="91" t="str">
        <f>IF(A19="","",VLOOKUP(A19,OPSLAG!$A$2:$B$103,2))</f>
        <v>Rejse med offentlig transport</v>
      </c>
      <c r="D19" s="82" t="s">
        <v>56</v>
      </c>
      <c r="E19" s="76"/>
      <c r="F19" s="76"/>
      <c r="G19" s="76"/>
      <c r="H19" s="76"/>
      <c r="I19" s="77"/>
      <c r="J19" s="3"/>
      <c r="K19" s="78"/>
      <c r="L19" s="83">
        <f t="shared" ref="L19:L21" si="5">SUM(K19)+IF(P19="Ja",M19,0)</f>
        <v>0</v>
      </c>
      <c r="M19" s="84">
        <f>Transportark!L39</f>
        <v>0</v>
      </c>
      <c r="N19" s="84"/>
      <c r="O19" s="85" t="s">
        <v>57</v>
      </c>
      <c r="P19" s="86"/>
    </row>
    <row r="20" spans="1:16" ht="12" customHeight="1" x14ac:dyDescent="0.2">
      <c r="A20" s="243">
        <v>22</v>
      </c>
      <c r="B20" s="238"/>
      <c r="C20" s="91" t="str">
        <f>IF(A20="","",VLOOKUP(A20,OPSLAG!$A$2:$B$103,2))</f>
        <v>Kørsel i egen bil (kørselsafregningsskemaer)</v>
      </c>
      <c r="D20" s="82" t="s">
        <v>56</v>
      </c>
      <c r="E20" s="76"/>
      <c r="F20" s="76"/>
      <c r="G20" s="76"/>
      <c r="H20" s="76"/>
      <c r="I20" s="77"/>
      <c r="J20" s="3"/>
      <c r="K20" s="78"/>
      <c r="L20" s="83">
        <f t="shared" si="5"/>
        <v>0</v>
      </c>
      <c r="M20" s="84">
        <f>Transportark!M39</f>
        <v>0</v>
      </c>
      <c r="N20" s="84"/>
      <c r="O20" s="85" t="s">
        <v>57</v>
      </c>
      <c r="P20" s="86"/>
    </row>
    <row r="21" spans="1:16" ht="12" customHeight="1" x14ac:dyDescent="0.2">
      <c r="A21" s="243">
        <v>23</v>
      </c>
      <c r="B21" s="238"/>
      <c r="C21" s="91" t="str">
        <f>IF(A21="","",VLOOKUP(A21,OPSLAG!$A$2:$B$103,2))</f>
        <v>Broafgift, færge mv.</v>
      </c>
      <c r="D21" s="82" t="s">
        <v>56</v>
      </c>
      <c r="E21" s="76"/>
      <c r="F21" s="76"/>
      <c r="G21" s="76"/>
      <c r="H21" s="76"/>
      <c r="I21" s="77"/>
      <c r="J21" s="3"/>
      <c r="K21" s="78"/>
      <c r="L21" s="83">
        <f t="shared" si="5"/>
        <v>0</v>
      </c>
      <c r="M21" s="84">
        <f>Transportark!O39</f>
        <v>0</v>
      </c>
      <c r="N21" s="84"/>
      <c r="O21" s="85" t="s">
        <v>57</v>
      </c>
      <c r="P21" s="86"/>
    </row>
    <row r="22" spans="1:16" ht="12" customHeight="1" x14ac:dyDescent="0.2">
      <c r="A22" s="243">
        <v>24</v>
      </c>
      <c r="B22" s="238"/>
      <c r="C22" s="91" t="str">
        <f>IF(A22="","",VLOOKUP(A22,OPSLAG!$A$2:$B$103,2))</f>
        <v>Forplejning til evaluering</v>
      </c>
      <c r="D22" s="82"/>
      <c r="E22" s="76">
        <f>IF($C$2='Sats-tal, oversigt'!D$3,VLOOKUP($A22,'Sats-tal, oversigt'!$1:$1047596,4,FALSE),0)</f>
        <v>0</v>
      </c>
      <c r="F22" s="76">
        <f>IF($C$2='Sats-tal, oversigt'!E$3,VLOOKUP($A22,'Sats-tal, oversigt'!$1:$1047596,4,FALSE),0)</f>
        <v>0</v>
      </c>
      <c r="G22" s="76">
        <f>IF($C$2='Sats-tal, oversigt'!F$3,VLOOKUP($A22,'Sats-tal, oversigt'!$1:$1047596,4,FALSE),0)</f>
        <v>0</v>
      </c>
      <c r="H22" s="76">
        <f>IF($C$2='Sats-tal, oversigt'!G$3,VLOOKUP($A22,'Sats-tal, oversigt'!$1:$1047596,4,FALSE),0)</f>
        <v>0</v>
      </c>
      <c r="I22" s="77">
        <f t="shared" ref="I22:I24" si="6">E22+F22</f>
        <v>0</v>
      </c>
      <c r="J22" s="87">
        <f>'Begynd her'!D$18</f>
        <v>2</v>
      </c>
      <c r="K22" s="78">
        <f>IF(ISERROR(I22*J22),0,I22*J22)</f>
        <v>0</v>
      </c>
      <c r="L22" s="83">
        <f t="shared" ref="L22:L24" si="7">SUM(K22)+IF(P22="Ja",N22,0)</f>
        <v>0</v>
      </c>
      <c r="M22" s="83"/>
      <c r="N22" s="89">
        <v>0</v>
      </c>
      <c r="O22" s="92"/>
      <c r="P22" s="86"/>
    </row>
    <row r="23" spans="1:16" ht="12" customHeight="1" x14ac:dyDescent="0.2">
      <c r="A23" s="243">
        <v>25</v>
      </c>
      <c r="B23" s="238"/>
      <c r="C23" s="91" t="str">
        <f>IF(A23="","",VLOOKUP(A23,OPSLAG!$A$2:$B$103,2))</f>
        <v>Lokaleleje til evaluering</v>
      </c>
      <c r="D23" s="82"/>
      <c r="E23" s="76">
        <f>IF($C$2='Sats-tal, oversigt'!D$3,VLOOKUP($A23,'Sats-tal, oversigt'!$1:$1047596,4,FALSE),0)</f>
        <v>0</v>
      </c>
      <c r="F23" s="76">
        <f>IF($C$2='Sats-tal, oversigt'!E$3,VLOOKUP($A23,'Sats-tal, oversigt'!$1:$1047596,4,FALSE),0)</f>
        <v>0</v>
      </c>
      <c r="G23" s="76">
        <f>IF($C$2='Sats-tal, oversigt'!F$3,VLOOKUP($A23,'Sats-tal, oversigt'!$1:$1047596,4,FALSE),0)</f>
        <v>0</v>
      </c>
      <c r="H23" s="76">
        <f>IF($C$2='Sats-tal, oversigt'!G$3,VLOOKUP($A23,'Sats-tal, oversigt'!$1:$1047596,4,FALSE),0)</f>
        <v>0</v>
      </c>
      <c r="I23" s="77">
        <f t="shared" si="6"/>
        <v>0</v>
      </c>
      <c r="J23" s="3"/>
      <c r="K23" s="78">
        <f>I23</f>
        <v>0</v>
      </c>
      <c r="L23" s="83">
        <f t="shared" si="7"/>
        <v>0</v>
      </c>
      <c r="M23" s="83"/>
      <c r="N23" s="89">
        <v>0</v>
      </c>
      <c r="O23" s="92"/>
      <c r="P23" s="86"/>
    </row>
    <row r="24" spans="1:16" ht="12" customHeight="1" x14ac:dyDescent="0.2">
      <c r="A24" s="243">
        <v>26</v>
      </c>
      <c r="B24" s="238"/>
      <c r="C24" s="91" t="str">
        <f>IF(A24="","",VLOOKUP(A24,OPSLAG!$A$2:$B$103,2))</f>
        <v>Materialer til evaluering</v>
      </c>
      <c r="D24" s="82"/>
      <c r="E24" s="76">
        <f>IF($C$2='Sats-tal, oversigt'!D$3,VLOOKUP($A24,'Sats-tal, oversigt'!$1:$1047596,4,FALSE),0)</f>
        <v>0</v>
      </c>
      <c r="F24" s="76">
        <f>IF($C$2='Sats-tal, oversigt'!E$3,VLOOKUP($A24,'Sats-tal, oversigt'!$1:$1047596,4,FALSE),0)</f>
        <v>0</v>
      </c>
      <c r="G24" s="76">
        <f>IF($C$2='Sats-tal, oversigt'!F$3,VLOOKUP($A24,'Sats-tal, oversigt'!$1:$1047596,4,FALSE),0)</f>
        <v>0</v>
      </c>
      <c r="H24" s="76">
        <f>IF($C$2='Sats-tal, oversigt'!G$3,VLOOKUP($A24,'Sats-tal, oversigt'!$1:$1047596,4,FALSE),0)</f>
        <v>0</v>
      </c>
      <c r="I24" s="77">
        <f t="shared" si="6"/>
        <v>0</v>
      </c>
      <c r="J24" s="87">
        <f>'Begynd her'!D$18</f>
        <v>2</v>
      </c>
      <c r="K24" s="78">
        <f>IF(ISERROR(I24*J24),0,I24*J24)</f>
        <v>0</v>
      </c>
      <c r="L24" s="83">
        <f t="shared" si="7"/>
        <v>0</v>
      </c>
      <c r="M24" s="83"/>
      <c r="N24" s="89">
        <v>0</v>
      </c>
      <c r="O24" s="92"/>
      <c r="P24" s="86"/>
    </row>
    <row r="25" spans="1:16" ht="12" customHeight="1" x14ac:dyDescent="0.2">
      <c r="A25" s="243">
        <v>27</v>
      </c>
      <c r="B25" s="238"/>
      <c r="C25" s="2" t="s">
        <v>62</v>
      </c>
      <c r="D25" s="82" t="s">
        <v>63</v>
      </c>
      <c r="E25" s="76"/>
      <c r="F25" s="76"/>
      <c r="G25" s="76"/>
      <c r="H25" s="76"/>
      <c r="I25" s="77"/>
      <c r="J25" s="3"/>
      <c r="K25" s="78"/>
      <c r="L25" s="83">
        <f>N25</f>
        <v>0</v>
      </c>
      <c r="M25" s="83"/>
      <c r="N25" s="89">
        <f>'Øvrige udgifter'!G18</f>
        <v>0</v>
      </c>
      <c r="O25" s="85" t="s">
        <v>59</v>
      </c>
      <c r="P25" s="86"/>
    </row>
    <row r="26" spans="1:16" ht="12" customHeight="1" x14ac:dyDescent="0.2">
      <c r="A26" s="244">
        <v>2</v>
      </c>
      <c r="B26" s="238"/>
      <c r="C26" s="3" t="s">
        <v>64</v>
      </c>
      <c r="D26" s="82"/>
      <c r="E26" s="76"/>
      <c r="F26" s="76"/>
      <c r="G26" s="76"/>
      <c r="H26" s="76"/>
      <c r="I26" s="77"/>
      <c r="J26" s="3"/>
      <c r="K26" s="79">
        <f t="shared" ref="K26:L26" si="8">SUBTOTAL(9,K19:K25)</f>
        <v>0</v>
      </c>
      <c r="L26" s="79">
        <f t="shared" si="8"/>
        <v>0</v>
      </c>
      <c r="M26" s="79"/>
      <c r="N26" s="80">
        <f>SUBTOTAL(9,N19:N25)</f>
        <v>0</v>
      </c>
      <c r="O26" s="9"/>
      <c r="P26" s="25"/>
    </row>
    <row r="27" spans="1:16" ht="12" customHeight="1" x14ac:dyDescent="0.2">
      <c r="A27" s="244"/>
      <c r="B27" s="238"/>
      <c r="C27" s="3"/>
      <c r="D27" s="3"/>
      <c r="E27" s="76"/>
      <c r="F27" s="76"/>
      <c r="G27" s="76"/>
      <c r="H27" s="76"/>
      <c r="I27" s="77"/>
      <c r="J27" s="3"/>
      <c r="K27" s="78"/>
      <c r="L27" s="79"/>
      <c r="M27" s="79"/>
      <c r="N27" s="80"/>
      <c r="O27" s="93"/>
      <c r="P27" s="94"/>
    </row>
    <row r="28" spans="1:16" ht="12" customHeight="1" x14ac:dyDescent="0.2">
      <c r="A28" s="95" t="s">
        <v>65</v>
      </c>
      <c r="B28" s="96"/>
      <c r="C28" s="96"/>
      <c r="D28" s="96"/>
      <c r="E28" s="97"/>
      <c r="F28" s="97"/>
      <c r="G28" s="97"/>
      <c r="H28" s="97"/>
      <c r="I28" s="98"/>
      <c r="J28" s="96"/>
      <c r="K28" s="98">
        <f>SUBTOTAL(9,K9:K15,K19:K25)</f>
        <v>0</v>
      </c>
      <c r="L28" s="98">
        <f>SUBTOTAL(9,L9:L15,L19:L25)+1</f>
        <v>1</v>
      </c>
      <c r="M28" s="99">
        <f t="shared" ref="M28:N28" si="9">SUBTOTAL(9,M9:M15,M19:M25)</f>
        <v>3911.4</v>
      </c>
      <c r="N28" s="99">
        <f t="shared" si="9"/>
        <v>0</v>
      </c>
      <c r="O28" s="9"/>
      <c r="P28" s="25"/>
    </row>
    <row r="29" spans="1:16" ht="12" customHeight="1" x14ac:dyDescent="0.2">
      <c r="A29" s="244"/>
      <c r="B29" s="238"/>
      <c r="C29" s="3"/>
      <c r="D29" s="3"/>
      <c r="E29" s="76"/>
      <c r="F29" s="76"/>
      <c r="G29" s="76"/>
      <c r="H29" s="76"/>
      <c r="I29" s="77"/>
      <c r="J29" s="3"/>
      <c r="K29" s="78"/>
      <c r="L29" s="79"/>
      <c r="M29" s="79"/>
      <c r="N29" s="80"/>
      <c r="O29" s="9"/>
      <c r="P29" s="25"/>
    </row>
    <row r="30" spans="1:16" ht="12" customHeight="1" x14ac:dyDescent="0.2">
      <c r="A30" s="244"/>
      <c r="B30" s="238"/>
      <c r="C30" s="25"/>
      <c r="D30" s="25"/>
      <c r="E30" s="100"/>
      <c r="F30" s="100"/>
      <c r="G30" s="100"/>
      <c r="H30" s="100"/>
      <c r="I30" s="78"/>
      <c r="J30" s="1"/>
      <c r="K30" s="78"/>
      <c r="L30" s="101"/>
      <c r="M30" s="101"/>
      <c r="N30" s="102"/>
      <c r="O30" s="9"/>
      <c r="P30" s="25"/>
    </row>
    <row r="31" spans="1:16" ht="12" customHeight="1" x14ac:dyDescent="0.2">
      <c r="A31" s="244">
        <v>3</v>
      </c>
      <c r="B31" s="238"/>
      <c r="C31" s="17" t="s">
        <v>66</v>
      </c>
      <c r="D31" s="1"/>
      <c r="E31" s="76"/>
      <c r="F31" s="76"/>
      <c r="G31" s="76"/>
      <c r="H31" s="76"/>
      <c r="I31" s="77"/>
      <c r="J31" s="3"/>
      <c r="K31" s="78"/>
      <c r="L31" s="79"/>
      <c r="M31" s="79"/>
      <c r="N31" s="80"/>
      <c r="O31" s="9"/>
      <c r="P31" s="25"/>
    </row>
    <row r="32" spans="1:16" ht="12" customHeight="1" x14ac:dyDescent="0.2">
      <c r="A32" s="243">
        <v>31</v>
      </c>
      <c r="B32" s="238"/>
      <c r="C32" s="91" t="str">
        <f>IF(A32="","",VLOOKUP(A32,OPSLAG!$A$2:$B$103,2))</f>
        <v>Rejse med offentlig transport</v>
      </c>
      <c r="D32" s="82" t="s">
        <v>56</v>
      </c>
      <c r="E32" s="76"/>
      <c r="F32" s="76"/>
      <c r="G32" s="76"/>
      <c r="H32" s="76"/>
      <c r="I32" s="77"/>
      <c r="J32" s="3"/>
      <c r="K32" s="78"/>
      <c r="L32" s="83">
        <f t="shared" ref="L32:L34" si="10">SUM(K32)+IF(P32="Ja",M32,0)</f>
        <v>0</v>
      </c>
      <c r="M32" s="84">
        <f>Transportark!G39</f>
        <v>0</v>
      </c>
      <c r="N32" s="84"/>
      <c r="O32" s="85" t="s">
        <v>57</v>
      </c>
      <c r="P32" s="86"/>
    </row>
    <row r="33" spans="1:16" ht="12" customHeight="1" x14ac:dyDescent="0.2">
      <c r="A33" s="243">
        <v>32</v>
      </c>
      <c r="B33" s="238"/>
      <c r="C33" s="91" t="str">
        <f>IF(A33="","",VLOOKUP(A33,OPSLAG!$A$2:$B$103,2))</f>
        <v>Kørsel i egen bil</v>
      </c>
      <c r="D33" s="82" t="s">
        <v>56</v>
      </c>
      <c r="E33" s="76"/>
      <c r="F33" s="76"/>
      <c r="G33" s="76"/>
      <c r="H33" s="76"/>
      <c r="I33" s="77"/>
      <c r="J33" s="103"/>
      <c r="K33" s="83"/>
      <c r="L33" s="83">
        <f t="shared" si="10"/>
        <v>0</v>
      </c>
      <c r="M33" s="84">
        <f>Transportark!H39</f>
        <v>0</v>
      </c>
      <c r="N33" s="84"/>
      <c r="O33" s="85" t="s">
        <v>57</v>
      </c>
      <c r="P33" s="86"/>
    </row>
    <row r="34" spans="1:16" ht="12" customHeight="1" x14ac:dyDescent="0.2">
      <c r="A34" s="243">
        <v>33</v>
      </c>
      <c r="B34" s="238"/>
      <c r="C34" s="91" t="str">
        <f>IF(A34="","",VLOOKUP(A34,OPSLAG!$A$2:$B$103,2))</f>
        <v>Broafgift, færge mv.</v>
      </c>
      <c r="D34" s="82" t="s">
        <v>56</v>
      </c>
      <c r="E34" s="76"/>
      <c r="F34" s="76"/>
      <c r="G34" s="76"/>
      <c r="H34" s="76"/>
      <c r="I34" s="77"/>
      <c r="J34" s="103"/>
      <c r="K34" s="83"/>
      <c r="L34" s="83">
        <f t="shared" si="10"/>
        <v>0</v>
      </c>
      <c r="M34" s="84">
        <f>Transportark!J39</f>
        <v>0</v>
      </c>
      <c r="N34" s="84"/>
      <c r="O34" s="85" t="s">
        <v>57</v>
      </c>
      <c r="P34" s="86"/>
    </row>
    <row r="35" spans="1:16" ht="12" customHeight="1" x14ac:dyDescent="0.2">
      <c r="A35" s="243">
        <v>34</v>
      </c>
      <c r="B35" s="238"/>
      <c r="C35" s="91" t="str">
        <f>IF(A35="","",VLOOKUP(A35,OPSLAG!$A$2:$B$103,2))</f>
        <v>Transport ifm. aktiviteter</v>
      </c>
      <c r="D35" s="82"/>
      <c r="E35" s="76"/>
      <c r="F35" s="76"/>
      <c r="G35" s="76"/>
      <c r="H35" s="76"/>
      <c r="I35" s="77"/>
      <c r="J35" s="3"/>
      <c r="K35" s="78"/>
      <c r="L35" s="83">
        <f t="shared" ref="L35:L37" si="11">SUM(K35)+IF(P35="Ja",N35,0)</f>
        <v>0</v>
      </c>
      <c r="M35" s="83"/>
      <c r="N35" s="89">
        <v>0</v>
      </c>
      <c r="O35" s="85" t="s">
        <v>59</v>
      </c>
      <c r="P35" s="86"/>
    </row>
    <row r="36" spans="1:16" ht="12" customHeight="1" x14ac:dyDescent="0.2">
      <c r="A36" s="243">
        <v>36</v>
      </c>
      <c r="B36" s="238"/>
      <c r="C36" s="91" t="str">
        <f>IF(A36="","",VLOOKUP(A36,OPSLAG!$A$2:$B$103,2))</f>
        <v>Øvrige udgifter</v>
      </c>
      <c r="D36" s="82" t="s">
        <v>63</v>
      </c>
      <c r="E36" s="76"/>
      <c r="F36" s="76"/>
      <c r="G36" s="76"/>
      <c r="H36" s="76"/>
      <c r="I36" s="77"/>
      <c r="J36" s="3"/>
      <c r="K36" s="78"/>
      <c r="L36" s="83">
        <f t="shared" si="11"/>
        <v>0</v>
      </c>
      <c r="M36" s="83"/>
      <c r="N36" s="89">
        <v>0</v>
      </c>
      <c r="O36" s="85" t="s">
        <v>59</v>
      </c>
      <c r="P36" s="86"/>
    </row>
    <row r="37" spans="1:16" ht="12" customHeight="1" x14ac:dyDescent="0.2">
      <c r="A37" s="243">
        <v>37</v>
      </c>
      <c r="B37" s="238"/>
      <c r="C37" s="91" t="str">
        <f>IF(A37="","",VLOOKUP(A37,OPSLAG!$A$2:$B$103,2))</f>
        <v>Administration</v>
      </c>
      <c r="D37" s="82" t="s">
        <v>63</v>
      </c>
      <c r="E37" s="76"/>
      <c r="F37" s="76"/>
      <c r="G37" s="76"/>
      <c r="H37" s="76"/>
      <c r="I37" s="77"/>
      <c r="J37" s="3"/>
      <c r="K37" s="78"/>
      <c r="L37" s="83">
        <f t="shared" si="11"/>
        <v>0</v>
      </c>
      <c r="M37" s="83"/>
      <c r="N37" s="89">
        <v>0</v>
      </c>
      <c r="O37" s="85" t="s">
        <v>59</v>
      </c>
      <c r="P37" s="86"/>
    </row>
    <row r="38" spans="1:16" ht="12" customHeight="1" x14ac:dyDescent="0.2">
      <c r="A38" s="244">
        <v>3</v>
      </c>
      <c r="B38" s="238"/>
      <c r="C38" s="3" t="s">
        <v>67</v>
      </c>
      <c r="D38" s="3"/>
      <c r="E38" s="76"/>
      <c r="F38" s="76"/>
      <c r="G38" s="76"/>
      <c r="H38" s="76"/>
      <c r="I38" s="77"/>
      <c r="J38" s="3"/>
      <c r="K38" s="79"/>
      <c r="L38" s="79">
        <f>SUBTOTAL(9,L32:L37)</f>
        <v>0</v>
      </c>
      <c r="M38" s="79"/>
      <c r="N38" s="80">
        <f>SUBTOTAL(9,N32:N37)</f>
        <v>0</v>
      </c>
      <c r="O38" s="9"/>
      <c r="P38" s="25"/>
    </row>
    <row r="39" spans="1:16" ht="12" customHeight="1" x14ac:dyDescent="0.2">
      <c r="A39" s="244"/>
      <c r="B39" s="238"/>
      <c r="C39" s="3"/>
      <c r="D39" s="3"/>
      <c r="E39" s="76"/>
      <c r="F39" s="76"/>
      <c r="G39" s="76"/>
      <c r="H39" s="76"/>
      <c r="I39" s="77"/>
      <c r="J39" s="3"/>
      <c r="K39" s="78"/>
      <c r="L39" s="79"/>
      <c r="M39" s="79"/>
      <c r="N39" s="80"/>
      <c r="O39" s="9"/>
      <c r="P39" s="25"/>
    </row>
    <row r="40" spans="1:16" ht="12" customHeight="1" x14ac:dyDescent="0.2">
      <c r="A40" s="244">
        <v>4</v>
      </c>
      <c r="B40" s="238"/>
      <c r="C40" s="3" t="s">
        <v>68</v>
      </c>
      <c r="D40" s="1"/>
      <c r="E40" s="76">
        <f>IF($C$2='Sats-tal, oversigt'!D$3,VLOOKUP($A40,'Sats-tal, oversigt'!$1:$1047596,4,FALSE),0)</f>
        <v>0</v>
      </c>
      <c r="F40" s="76">
        <f>IF($C$2='Sats-tal, oversigt'!E$3,VLOOKUP($A40,'Sats-tal, oversigt'!$1:$1047596,4,FALSE),0)</f>
        <v>0</v>
      </c>
      <c r="G40" s="76">
        <f>IF($C$2='Sats-tal, oversigt'!F$3,VLOOKUP($A40,'Sats-tal, oversigt'!$1:$1047596,4,FALSE),0)</f>
        <v>0</v>
      </c>
      <c r="H40" s="76">
        <f>IF($C$2='Sats-tal, oversigt'!G$3,VLOOKUP($A40,'Sats-tal, oversigt'!$1:$1047596,4,FALSE),0)</f>
        <v>0</v>
      </c>
      <c r="I40" s="104"/>
      <c r="J40" s="87">
        <f>$J$3+20</f>
        <v>20</v>
      </c>
      <c r="K40" s="77">
        <f>(((E40+F40)*'Begynd her'!B12)*J3)+(((E40+F40)*'Begynd her'!D12)*20)</f>
        <v>0</v>
      </c>
      <c r="L40" s="79">
        <f t="shared" ref="L40:L44" si="12">SUM(K40)+IF(P40="Ja",N40,0)</f>
        <v>0</v>
      </c>
      <c r="M40" s="83"/>
      <c r="N40" s="89">
        <v>0</v>
      </c>
      <c r="O40" s="92"/>
      <c r="P40" s="86"/>
    </row>
    <row r="41" spans="1:16" ht="12" customHeight="1" x14ac:dyDescent="0.2">
      <c r="A41" s="243">
        <v>41</v>
      </c>
      <c r="B41" s="238"/>
      <c r="C41" s="91" t="str">
        <f>IF(A41="","",VLOOKUP(A41,OPSLAG!$A$2:$B$103,2))</f>
        <v>Køb af mad- og drikkevarer hos grossist</v>
      </c>
      <c r="D41" s="3"/>
      <c r="E41" s="76"/>
      <c r="F41" s="76"/>
      <c r="G41" s="76"/>
      <c r="H41" s="76"/>
      <c r="I41" s="77"/>
      <c r="J41" s="3"/>
      <c r="K41" s="78"/>
      <c r="L41" s="83">
        <f t="shared" si="12"/>
        <v>0</v>
      </c>
      <c r="M41" s="83"/>
      <c r="N41" s="89">
        <v>0</v>
      </c>
      <c r="O41" s="92"/>
      <c r="P41" s="86"/>
    </row>
    <row r="42" spans="1:16" ht="12" customHeight="1" x14ac:dyDescent="0.2">
      <c r="A42" s="243">
        <v>42</v>
      </c>
      <c r="B42" s="238"/>
      <c r="C42" s="91" t="str">
        <f>IF(A42="","",VLOOKUP(A42,OPSLAG!$A$2:$B$103,2))</f>
        <v>Køb af mad- og drikkevarer i supermarked</v>
      </c>
      <c r="D42" s="3"/>
      <c r="E42" s="76"/>
      <c r="F42" s="76"/>
      <c r="G42" s="76"/>
      <c r="H42" s="76"/>
      <c r="I42" s="77"/>
      <c r="J42" s="3"/>
      <c r="K42" s="78"/>
      <c r="L42" s="83">
        <f t="shared" si="12"/>
        <v>0</v>
      </c>
      <c r="M42" s="83"/>
      <c r="N42" s="89">
        <v>0</v>
      </c>
      <c r="O42" s="92"/>
      <c r="P42" s="86"/>
    </row>
    <row r="43" spans="1:16" ht="12" customHeight="1" x14ac:dyDescent="0.2">
      <c r="A43" s="243">
        <v>43</v>
      </c>
      <c r="B43" s="238"/>
      <c r="C43" s="91" t="str">
        <f>IF(A43="","",VLOOKUP(A43,OPSLAG!$A$2:$B$103,2))</f>
        <v>Køb af mad- og drikkevarer - andet</v>
      </c>
      <c r="D43" s="3"/>
      <c r="E43" s="76"/>
      <c r="F43" s="76"/>
      <c r="G43" s="76"/>
      <c r="H43" s="76"/>
      <c r="I43" s="77"/>
      <c r="J43" s="3"/>
      <c r="K43" s="78"/>
      <c r="L43" s="83">
        <f t="shared" si="12"/>
        <v>0</v>
      </c>
      <c r="M43" s="83"/>
      <c r="N43" s="89">
        <v>0</v>
      </c>
      <c r="O43" s="92"/>
      <c r="P43" s="86"/>
    </row>
    <row r="44" spans="1:16" ht="12" customHeight="1" x14ac:dyDescent="0.2">
      <c r="A44" s="243">
        <v>44</v>
      </c>
      <c r="B44" s="238"/>
      <c r="C44" s="91" t="str">
        <f>IF(A44="","",VLOOKUP(A44,OPSLAG!$A$2:$B$103,2))</f>
        <v>Kioskvarer</v>
      </c>
      <c r="D44" s="3"/>
      <c r="E44" s="76"/>
      <c r="F44" s="76"/>
      <c r="G44" s="76"/>
      <c r="H44" s="76"/>
      <c r="I44" s="77"/>
      <c r="J44" s="3"/>
      <c r="K44" s="78"/>
      <c r="L44" s="83">
        <f t="shared" si="12"/>
        <v>0</v>
      </c>
      <c r="M44" s="83"/>
      <c r="N44" s="89">
        <v>0</v>
      </c>
      <c r="O44" s="92"/>
      <c r="P44" s="86"/>
    </row>
    <row r="45" spans="1:16" ht="12" customHeight="1" x14ac:dyDescent="0.2">
      <c r="A45" s="244"/>
      <c r="B45" s="238"/>
      <c r="C45" s="3"/>
      <c r="D45" s="3"/>
      <c r="E45" s="76"/>
      <c r="F45" s="76"/>
      <c r="G45" s="76"/>
      <c r="H45" s="76"/>
      <c r="I45" s="77"/>
      <c r="J45" s="3"/>
      <c r="K45" s="78"/>
      <c r="L45" s="79"/>
      <c r="M45" s="79"/>
      <c r="N45" s="80"/>
      <c r="O45" s="9"/>
      <c r="P45" s="25"/>
    </row>
    <row r="46" spans="1:16" ht="12" customHeight="1" x14ac:dyDescent="0.2">
      <c r="A46" s="244">
        <v>5</v>
      </c>
      <c r="B46" s="238"/>
      <c r="C46" s="3" t="s">
        <v>69</v>
      </c>
      <c r="D46" s="3"/>
      <c r="E46" s="76">
        <f>IF($C$2='Sats-tal, oversigt'!D$3,VLOOKUP($A46,'Sats-tal, oversigt'!$1:$1047596,4,FALSE),0)</f>
        <v>0</v>
      </c>
      <c r="F46" s="76">
        <f>IF($C$2='Sats-tal, oversigt'!E$3,VLOOKUP($A46,'Sats-tal, oversigt'!$1:$1047596,4,FALSE),0)</f>
        <v>0</v>
      </c>
      <c r="G46" s="76">
        <f>IF($C$2='Sats-tal, oversigt'!F$3,VLOOKUP($A46,'Sats-tal, oversigt'!$1:$1047596,4,FALSE),0)</f>
        <v>0</v>
      </c>
      <c r="H46" s="76">
        <f>IF($C$2='Sats-tal, oversigt'!G$3,VLOOKUP($A46,'Sats-tal, oversigt'!$1:$1047596,4,FALSE),0)</f>
        <v>0</v>
      </c>
      <c r="I46" s="77">
        <f>(E46+F46)*'Begynd her'!B12</f>
        <v>0</v>
      </c>
      <c r="J46" s="87">
        <f>$J$3</f>
        <v>0</v>
      </c>
      <c r="K46" s="77">
        <f>IF(ISERROR(I46*J46),0,I46*J46)</f>
        <v>0</v>
      </c>
      <c r="L46" s="79">
        <f t="shared" ref="L46:L49" si="13">SUM(K46)+IF(P46="Ja",N46,0)</f>
        <v>0</v>
      </c>
      <c r="M46" s="79"/>
      <c r="N46" s="89">
        <v>0</v>
      </c>
      <c r="O46" s="92"/>
      <c r="P46" s="105"/>
    </row>
    <row r="47" spans="1:16" ht="12" customHeight="1" x14ac:dyDescent="0.2">
      <c r="A47" s="243">
        <v>51</v>
      </c>
      <c r="B47" s="238"/>
      <c r="C47" s="91" t="str">
        <f>IF(A47="","",VLOOKUP(A47,OPSLAG!$A$2:$B$103,2))</f>
        <v>Materialer til aktiviteter og undervisning</v>
      </c>
      <c r="D47" s="1"/>
      <c r="E47" s="106"/>
      <c r="F47" s="106"/>
      <c r="G47" s="106"/>
      <c r="H47" s="106"/>
      <c r="I47" s="77"/>
      <c r="J47" s="3"/>
      <c r="K47" s="78"/>
      <c r="L47" s="83">
        <f t="shared" si="13"/>
        <v>0</v>
      </c>
      <c r="M47" s="83"/>
      <c r="N47" s="84"/>
      <c r="O47" s="85"/>
      <c r="P47" s="107"/>
    </row>
    <row r="48" spans="1:16" ht="12" customHeight="1" x14ac:dyDescent="0.2">
      <c r="A48" s="243">
        <v>52</v>
      </c>
      <c r="B48" s="238"/>
      <c r="C48" s="91" t="str">
        <f>IF(A48="","",VLOOKUP(A48,OPSLAG!$A$2:$B$103,2))</f>
        <v>FRITEKST</v>
      </c>
      <c r="D48" s="1"/>
      <c r="E48" s="106"/>
      <c r="F48" s="106"/>
      <c r="G48" s="106"/>
      <c r="H48" s="106"/>
      <c r="I48" s="77"/>
      <c r="J48" s="3"/>
      <c r="K48" s="78"/>
      <c r="L48" s="83">
        <f t="shared" si="13"/>
        <v>0</v>
      </c>
      <c r="M48" s="83"/>
      <c r="N48" s="84"/>
      <c r="O48" s="85"/>
      <c r="P48" s="107"/>
    </row>
    <row r="49" spans="1:16" ht="12" customHeight="1" x14ac:dyDescent="0.2">
      <c r="A49" s="243">
        <v>53</v>
      </c>
      <c r="B49" s="238"/>
      <c r="C49" s="91" t="str">
        <f>IF(A49="","",VLOOKUP(A49,OPSLAG!$A$2:$B$103,2))</f>
        <v>FRITEKST</v>
      </c>
      <c r="D49" s="1"/>
      <c r="E49" s="106"/>
      <c r="F49" s="106"/>
      <c r="G49" s="106"/>
      <c r="H49" s="106"/>
      <c r="I49" s="77"/>
      <c r="J49" s="3"/>
      <c r="K49" s="78"/>
      <c r="L49" s="83">
        <f t="shared" si="13"/>
        <v>0</v>
      </c>
      <c r="M49" s="83"/>
      <c r="N49" s="84"/>
      <c r="O49" s="85"/>
      <c r="P49" s="107"/>
    </row>
    <row r="50" spans="1:16" ht="12" customHeight="1" x14ac:dyDescent="0.2">
      <c r="A50" s="243">
        <v>54</v>
      </c>
      <c r="B50" s="238"/>
      <c r="C50" s="91" t="str">
        <f>IF(A50="","",VLOOKUP(A50,OPSLAG!$A$2:$B$103,2))</f>
        <v>FRITEKST</v>
      </c>
      <c r="D50" s="1"/>
      <c r="E50" s="106"/>
      <c r="F50" s="106"/>
      <c r="G50" s="106"/>
      <c r="H50" s="106"/>
      <c r="I50" s="77"/>
      <c r="J50" s="3"/>
      <c r="K50" s="78"/>
      <c r="L50" s="83">
        <v>0</v>
      </c>
      <c r="M50" s="83"/>
      <c r="N50" s="84"/>
      <c r="O50" s="85"/>
      <c r="P50" s="107"/>
    </row>
    <row r="51" spans="1:16" ht="12" customHeight="1" x14ac:dyDescent="0.2">
      <c r="A51" s="243">
        <v>55</v>
      </c>
      <c r="B51" s="238"/>
      <c r="C51" s="91" t="str">
        <f>IF(A51="","",VLOOKUP(A51,OPSLAG!$A$2:$B$103,2))</f>
        <v>FRITEKST</v>
      </c>
      <c r="D51" s="1"/>
      <c r="E51" s="106"/>
      <c r="F51" s="106"/>
      <c r="G51" s="106"/>
      <c r="H51" s="106"/>
      <c r="I51" s="77"/>
      <c r="J51" s="3"/>
      <c r="K51" s="78"/>
      <c r="L51" s="83">
        <f t="shared" ref="L51:L55" si="14">SUM(K51)+IF(P51="Ja",N51,0)</f>
        <v>0</v>
      </c>
      <c r="M51" s="83"/>
      <c r="N51" s="84"/>
      <c r="O51" s="85"/>
      <c r="P51" s="107"/>
    </row>
    <row r="52" spans="1:16" ht="12" customHeight="1" x14ac:dyDescent="0.2">
      <c r="A52" s="243">
        <v>56</v>
      </c>
      <c r="B52" s="238"/>
      <c r="C52" s="91" t="str">
        <f>IF(A52="","",VLOOKUP(A52,OPSLAG!$A$2:$B$103,2))</f>
        <v>FRITEKST</v>
      </c>
      <c r="D52" s="1"/>
      <c r="E52" s="106"/>
      <c r="F52" s="106"/>
      <c r="G52" s="106"/>
      <c r="H52" s="106"/>
      <c r="I52" s="77"/>
      <c r="J52" s="3"/>
      <c r="K52" s="78"/>
      <c r="L52" s="83">
        <f t="shared" si="14"/>
        <v>0</v>
      </c>
      <c r="M52" s="83"/>
      <c r="N52" s="84"/>
      <c r="O52" s="85"/>
      <c r="P52" s="107"/>
    </row>
    <row r="53" spans="1:16" ht="12" customHeight="1" x14ac:dyDescent="0.2">
      <c r="A53" s="243">
        <v>57</v>
      </c>
      <c r="B53" s="238"/>
      <c r="C53" s="91" t="str">
        <f>IF(A53="","",VLOOKUP(A53,OPSLAG!$A$2:$B$103,2))</f>
        <v>FRITEKST</v>
      </c>
      <c r="D53" s="1"/>
      <c r="E53" s="106"/>
      <c r="F53" s="106"/>
      <c r="G53" s="106"/>
      <c r="H53" s="106"/>
      <c r="I53" s="77"/>
      <c r="J53" s="3"/>
      <c r="K53" s="78"/>
      <c r="L53" s="83">
        <f t="shared" si="14"/>
        <v>0</v>
      </c>
      <c r="M53" s="83"/>
      <c r="N53" s="84"/>
      <c r="O53" s="85"/>
      <c r="P53" s="107"/>
    </row>
    <row r="54" spans="1:16" ht="12" customHeight="1" x14ac:dyDescent="0.2">
      <c r="A54" s="243">
        <v>58</v>
      </c>
      <c r="B54" s="238"/>
      <c r="C54" s="91" t="str">
        <f>IF(A54="","",VLOOKUP(A54,OPSLAG!$A$2:$B$103,2))</f>
        <v>FRITEKST</v>
      </c>
      <c r="D54" s="1"/>
      <c r="E54" s="106"/>
      <c r="F54" s="106"/>
      <c r="G54" s="106"/>
      <c r="H54" s="106"/>
      <c r="I54" s="77"/>
      <c r="J54" s="3"/>
      <c r="K54" s="78"/>
      <c r="L54" s="83">
        <f t="shared" si="14"/>
        <v>0</v>
      </c>
      <c r="M54" s="83"/>
      <c r="N54" s="84"/>
      <c r="O54" s="85"/>
      <c r="P54" s="107"/>
    </row>
    <row r="55" spans="1:16" ht="12" customHeight="1" x14ac:dyDescent="0.2">
      <c r="A55" s="243">
        <v>59</v>
      </c>
      <c r="B55" s="238"/>
      <c r="C55" s="91" t="str">
        <f>IF(A55="","",VLOOKUP(A55,OPSLAG!$A$2:$B$103,2))</f>
        <v>FRITEKST</v>
      </c>
      <c r="D55" s="1"/>
      <c r="E55" s="106"/>
      <c r="F55" s="106"/>
      <c r="G55" s="106"/>
      <c r="H55" s="106"/>
      <c r="I55" s="77"/>
      <c r="J55" s="3"/>
      <c r="K55" s="78"/>
      <c r="L55" s="83">
        <f t="shared" si="14"/>
        <v>0</v>
      </c>
      <c r="M55" s="83"/>
      <c r="N55" s="84"/>
      <c r="O55" s="85"/>
      <c r="P55" s="107"/>
    </row>
    <row r="56" spans="1:16" ht="12" customHeight="1" x14ac:dyDescent="0.2">
      <c r="A56" s="243"/>
      <c r="B56" s="238"/>
      <c r="C56" s="2"/>
      <c r="D56" s="3"/>
      <c r="E56" s="76"/>
      <c r="F56" s="76"/>
      <c r="G56" s="76"/>
      <c r="H56" s="76"/>
      <c r="I56" s="77"/>
      <c r="J56" s="3"/>
      <c r="K56" s="78"/>
      <c r="L56" s="79"/>
      <c r="M56" s="79"/>
      <c r="N56" s="80"/>
      <c r="O56" s="9"/>
      <c r="P56" s="107"/>
    </row>
    <row r="57" spans="1:16" ht="12" customHeight="1" x14ac:dyDescent="0.2">
      <c r="A57" s="244">
        <v>8</v>
      </c>
      <c r="B57" s="238"/>
      <c r="C57" s="17" t="s">
        <v>70</v>
      </c>
      <c r="D57" s="3"/>
      <c r="E57" s="76"/>
      <c r="F57" s="76"/>
      <c r="G57" s="76"/>
      <c r="H57" s="76"/>
      <c r="I57" s="77"/>
      <c r="J57" s="3"/>
      <c r="K57" s="78"/>
      <c r="L57" s="79"/>
      <c r="M57" s="79"/>
      <c r="N57" s="80"/>
      <c r="O57" s="9"/>
      <c r="P57" s="25"/>
    </row>
    <row r="58" spans="1:16" ht="12" customHeight="1" x14ac:dyDescent="0.2">
      <c r="A58" s="243">
        <v>81</v>
      </c>
      <c r="B58" s="238"/>
      <c r="C58" s="91" t="str">
        <f>IF(A58="","",VLOOKUP(A58,OPSLAG!$A$2:$B$103,2))</f>
        <v>Brugerbetalinger, til særlige forhold på kurset (skal være i minus)</v>
      </c>
      <c r="D58" s="3"/>
      <c r="E58" s="76"/>
      <c r="F58" s="76"/>
      <c r="G58" s="76"/>
      <c r="H58" s="76"/>
      <c r="I58" s="77"/>
      <c r="J58" s="3"/>
      <c r="K58" s="108">
        <v>0</v>
      </c>
      <c r="L58" s="83">
        <f t="shared" ref="L58:L61" si="15">SUM(K58)+IF(P58="Ja",N58,0)</f>
        <v>0</v>
      </c>
      <c r="M58" s="83"/>
      <c r="N58" s="89">
        <v>0</v>
      </c>
      <c r="O58" s="92"/>
      <c r="P58" s="86"/>
    </row>
    <row r="59" spans="1:16" ht="12" customHeight="1" x14ac:dyDescent="0.2">
      <c r="A59" s="243">
        <v>82</v>
      </c>
      <c r="B59" s="238"/>
      <c r="C59" s="91" t="str">
        <f>IF(A59="","",VLOOKUP(A59,OPSLAG!$A$2:$B$103,2))</f>
        <v>Udgifter, til særlige forhold på kurset</v>
      </c>
      <c r="D59" s="3"/>
      <c r="E59" s="76"/>
      <c r="F59" s="76"/>
      <c r="G59" s="76"/>
      <c r="H59" s="76"/>
      <c r="I59" s="77"/>
      <c r="J59" s="3"/>
      <c r="K59" s="108">
        <v>0</v>
      </c>
      <c r="L59" s="83">
        <f t="shared" si="15"/>
        <v>0</v>
      </c>
      <c r="M59" s="83"/>
      <c r="N59" s="89">
        <v>0</v>
      </c>
      <c r="O59" s="92"/>
      <c r="P59" s="86"/>
    </row>
    <row r="60" spans="1:16" ht="12" customHeight="1" x14ac:dyDescent="0.2">
      <c r="A60" s="243">
        <v>83</v>
      </c>
      <c r="B60" s="238"/>
      <c r="C60" s="91" t="str">
        <f>IF(A60="","",VLOOKUP(A60,OPSLAG!$A$2:$B$103,2))</f>
        <v>Indtægter, salg til deltagere og team (skal være i minus)</v>
      </c>
      <c r="D60" s="3"/>
      <c r="E60" s="76"/>
      <c r="F60" s="76"/>
      <c r="G60" s="76"/>
      <c r="H60" s="76"/>
      <c r="I60" s="77"/>
      <c r="J60" s="3"/>
      <c r="K60" s="108">
        <v>0</v>
      </c>
      <c r="L60" s="83">
        <f t="shared" si="15"/>
        <v>0</v>
      </c>
      <c r="M60" s="83"/>
      <c r="N60" s="89">
        <v>0</v>
      </c>
      <c r="O60" s="92"/>
      <c r="P60" s="86"/>
    </row>
    <row r="61" spans="1:16" ht="12" customHeight="1" x14ac:dyDescent="0.2">
      <c r="A61" s="243">
        <v>84</v>
      </c>
      <c r="B61" s="238"/>
      <c r="C61" s="91" t="str">
        <f>IF(A61="","",VLOOKUP(A61,OPSLAG!$A$2:$B$103,2))</f>
        <v>Udgifter, indkøb vedr. salg til deltagere og team</v>
      </c>
      <c r="D61" s="3"/>
      <c r="E61" s="76"/>
      <c r="F61" s="76"/>
      <c r="G61" s="76"/>
      <c r="H61" s="76"/>
      <c r="I61" s="77"/>
      <c r="J61" s="3"/>
      <c r="K61" s="108">
        <v>0</v>
      </c>
      <c r="L61" s="83">
        <f t="shared" si="15"/>
        <v>0</v>
      </c>
      <c r="M61" s="83"/>
      <c r="N61" s="89">
        <v>0</v>
      </c>
      <c r="O61" s="92"/>
      <c r="P61" s="86"/>
    </row>
    <row r="62" spans="1:16" ht="12" customHeight="1" x14ac:dyDescent="0.2">
      <c r="A62" s="244">
        <v>8</v>
      </c>
      <c r="B62" s="238"/>
      <c r="C62" s="3" t="s">
        <v>71</v>
      </c>
      <c r="D62" s="3"/>
      <c r="E62" s="76"/>
      <c r="F62" s="76"/>
      <c r="G62" s="76"/>
      <c r="H62" s="76"/>
      <c r="I62" s="77"/>
      <c r="J62" s="3"/>
      <c r="K62" s="109">
        <f t="shared" ref="K62:L62" si="16">SUBTOTAL(9,K58:K61)</f>
        <v>0</v>
      </c>
      <c r="L62" s="79">
        <f t="shared" si="16"/>
        <v>0</v>
      </c>
      <c r="M62" s="79"/>
      <c r="N62" s="80">
        <f>SUBTOTAL(9,N58:N61)</f>
        <v>0</v>
      </c>
      <c r="O62" s="9"/>
      <c r="P62" s="25"/>
    </row>
    <row r="63" spans="1:16" ht="12" customHeight="1" x14ac:dyDescent="0.2">
      <c r="A63" s="58"/>
      <c r="B63" s="58"/>
      <c r="C63" s="3"/>
      <c r="D63" s="3"/>
      <c r="E63" s="76"/>
      <c r="F63" s="76"/>
      <c r="G63" s="76"/>
      <c r="H63" s="76"/>
      <c r="I63" s="77"/>
      <c r="J63" s="3"/>
      <c r="K63" s="79"/>
      <c r="L63" s="79"/>
      <c r="M63" s="79"/>
      <c r="N63" s="80"/>
      <c r="O63" s="9"/>
      <c r="P63" s="25"/>
    </row>
    <row r="64" spans="1:16" ht="26.25" customHeight="1" x14ac:dyDescent="0.2">
      <c r="A64" s="243"/>
      <c r="B64" s="238"/>
      <c r="C64" s="247" t="s">
        <v>72</v>
      </c>
      <c r="D64" s="240"/>
      <c r="E64" s="76"/>
      <c r="F64" s="76"/>
      <c r="G64" s="76"/>
      <c r="H64" s="76"/>
      <c r="I64" s="77"/>
      <c r="J64" s="3"/>
      <c r="K64" s="78"/>
      <c r="L64" s="79"/>
      <c r="M64" s="79"/>
      <c r="N64" s="80"/>
      <c r="O64" s="9"/>
      <c r="P64" s="25"/>
    </row>
    <row r="65" spans="1:16" ht="12" customHeight="1" x14ac:dyDescent="0.2">
      <c r="A65" s="244">
        <v>9</v>
      </c>
      <c r="B65" s="238"/>
      <c r="C65" s="3" t="s">
        <v>73</v>
      </c>
      <c r="D65" s="1"/>
      <c r="E65" s="76"/>
      <c r="F65" s="76"/>
      <c r="G65" s="76"/>
      <c r="H65" s="76"/>
      <c r="I65" s="77"/>
      <c r="J65" s="3"/>
      <c r="K65" s="78"/>
      <c r="L65" s="79"/>
      <c r="M65" s="79"/>
      <c r="N65" s="80"/>
      <c r="O65" s="9"/>
      <c r="P65" s="25"/>
    </row>
    <row r="66" spans="1:16" ht="12" customHeight="1" x14ac:dyDescent="0.2">
      <c r="A66" s="243">
        <v>91</v>
      </c>
      <c r="B66" s="238"/>
      <c r="C66" s="91" t="str">
        <f>IF(A66="","",VLOOKUP(A66,OPSLAG!$A$2:$B$103,2))</f>
        <v>Hytteleje</v>
      </c>
      <c r="D66" s="3"/>
      <c r="E66" s="76"/>
      <c r="F66" s="76"/>
      <c r="G66" s="76"/>
      <c r="H66" s="76"/>
      <c r="I66" s="77"/>
      <c r="J66" s="3"/>
      <c r="K66" s="108">
        <v>0</v>
      </c>
      <c r="L66" s="83">
        <f t="shared" ref="L66:L68" si="17">SUM(K66)+IF(P66="Ja",N66,0)</f>
        <v>0</v>
      </c>
      <c r="M66" s="83"/>
      <c r="N66" s="89">
        <v>0</v>
      </c>
      <c r="O66" s="92"/>
      <c r="P66" s="86"/>
    </row>
    <row r="67" spans="1:16" ht="12" customHeight="1" x14ac:dyDescent="0.2">
      <c r="A67" s="243">
        <v>92</v>
      </c>
      <c r="B67" s="238"/>
      <c r="C67" s="91" t="str">
        <f>IF(A67="","",VLOOKUP(A67,OPSLAG!$A$2:$B$103,2))</f>
        <v>Energi, vand, mv.</v>
      </c>
      <c r="D67" s="3"/>
      <c r="E67" s="76"/>
      <c r="F67" s="76"/>
      <c r="G67" s="76"/>
      <c r="H67" s="76"/>
      <c r="I67" s="77"/>
      <c r="J67" s="3"/>
      <c r="K67" s="108">
        <v>0</v>
      </c>
      <c r="L67" s="83">
        <f t="shared" si="17"/>
        <v>0</v>
      </c>
      <c r="M67" s="83"/>
      <c r="N67" s="89">
        <v>0</v>
      </c>
      <c r="O67" s="92"/>
      <c r="P67" s="86"/>
    </row>
    <row r="68" spans="1:16" ht="12" customHeight="1" x14ac:dyDescent="0.2">
      <c r="A68" s="243">
        <v>93</v>
      </c>
      <c r="B68" s="238"/>
      <c r="C68" s="91" t="str">
        <f>IF(A68="","",VLOOKUP(A68,OPSLAG!$A$2:$B$103,2))</f>
        <v>Materialer og transport fra depot</v>
      </c>
      <c r="D68" s="3"/>
      <c r="E68" s="76"/>
      <c r="F68" s="76"/>
      <c r="G68" s="76"/>
      <c r="H68" s="76"/>
      <c r="I68" s="77"/>
      <c r="J68" s="3"/>
      <c r="K68" s="108">
        <v>0</v>
      </c>
      <c r="L68" s="83">
        <f t="shared" si="17"/>
        <v>0</v>
      </c>
      <c r="M68" s="83"/>
      <c r="N68" s="89">
        <v>0</v>
      </c>
      <c r="O68" s="92"/>
      <c r="P68" s="86"/>
    </row>
    <row r="69" spans="1:16" ht="12" customHeight="1" x14ac:dyDescent="0.2">
      <c r="A69" s="244">
        <v>9</v>
      </c>
      <c r="B69" s="238"/>
      <c r="C69" s="3" t="s">
        <v>74</v>
      </c>
      <c r="D69" s="3"/>
      <c r="E69" s="76"/>
      <c r="F69" s="76"/>
      <c r="G69" s="76"/>
      <c r="H69" s="76"/>
      <c r="I69" s="77"/>
      <c r="J69" s="3"/>
      <c r="K69" s="109">
        <f t="shared" ref="K69:L69" si="18">SUBTOTAL(9,K66:K68)</f>
        <v>0</v>
      </c>
      <c r="L69" s="79">
        <f t="shared" si="18"/>
        <v>0</v>
      </c>
      <c r="M69" s="79"/>
      <c r="N69" s="80">
        <f>SUBTOTAL(9,N66:N68)</f>
        <v>0</v>
      </c>
      <c r="O69" s="9"/>
      <c r="P69" s="25"/>
    </row>
    <row r="70" spans="1:16" ht="12" customHeight="1" x14ac:dyDescent="0.2">
      <c r="A70" s="110"/>
      <c r="B70" s="17"/>
      <c r="C70" s="3"/>
      <c r="D70" s="3"/>
      <c r="E70" s="76"/>
      <c r="F70" s="76"/>
      <c r="G70" s="76"/>
      <c r="H70" s="76"/>
      <c r="I70" s="77"/>
      <c r="J70" s="3"/>
      <c r="K70" s="78"/>
      <c r="L70" s="79"/>
      <c r="M70" s="79"/>
      <c r="N70" s="80"/>
      <c r="O70" s="93"/>
      <c r="P70" s="94"/>
    </row>
    <row r="71" spans="1:16" ht="12" customHeight="1" x14ac:dyDescent="0.2">
      <c r="A71" s="95" t="s">
        <v>75</v>
      </c>
      <c r="B71" s="95"/>
      <c r="C71" s="96"/>
      <c r="D71" s="96"/>
      <c r="E71" s="97"/>
      <c r="F71" s="97"/>
      <c r="G71" s="97"/>
      <c r="H71" s="97"/>
      <c r="I71" s="98"/>
      <c r="J71" s="96"/>
      <c r="K71" s="98">
        <f t="shared" ref="K71:L71" si="19">SUBTOTAL(109,K32:K69)</f>
        <v>0</v>
      </c>
      <c r="L71" s="98">
        <f t="shared" si="19"/>
        <v>0</v>
      </c>
      <c r="M71" s="98"/>
      <c r="N71" s="98">
        <f>SUBTOTAL(109,N32:N69)</f>
        <v>0</v>
      </c>
      <c r="O71" s="111"/>
      <c r="P71" s="35"/>
    </row>
    <row r="72" spans="1:16" ht="12" customHeight="1" x14ac:dyDescent="0.2">
      <c r="A72" s="17"/>
      <c r="B72" s="17"/>
      <c r="C72" s="3"/>
      <c r="D72" s="3"/>
      <c r="E72" s="76"/>
      <c r="F72" s="76"/>
      <c r="G72" s="76"/>
      <c r="H72" s="76"/>
      <c r="I72" s="77"/>
      <c r="J72" s="3"/>
      <c r="K72" s="112"/>
      <c r="L72" s="112"/>
      <c r="M72" s="112"/>
      <c r="N72" s="112"/>
      <c r="O72" s="111"/>
      <c r="P72" s="35"/>
    </row>
    <row r="73" spans="1:16" ht="12" customHeight="1" x14ac:dyDescent="0.2">
      <c r="A73" s="17"/>
      <c r="B73" s="17"/>
      <c r="C73" s="3"/>
      <c r="D73" s="3"/>
      <c r="E73" s="76"/>
      <c r="F73" s="76"/>
      <c r="G73" s="76"/>
      <c r="H73" s="76"/>
      <c r="I73" s="77"/>
      <c r="J73" s="3"/>
      <c r="K73" s="112"/>
      <c r="L73" s="112"/>
      <c r="M73" s="112"/>
      <c r="N73" s="112"/>
      <c r="O73" s="111"/>
      <c r="P73" s="35"/>
    </row>
    <row r="74" spans="1:16" ht="15.75" customHeight="1" x14ac:dyDescent="0.2">
      <c r="A74" s="113"/>
      <c r="B74" s="113"/>
      <c r="C74" s="113"/>
      <c r="D74" s="113"/>
      <c r="E74" s="113"/>
      <c r="F74" s="113"/>
      <c r="G74" s="113"/>
      <c r="H74" s="113"/>
      <c r="I74" s="114"/>
      <c r="J74" s="113"/>
      <c r="K74" s="113"/>
      <c r="L74" s="113"/>
      <c r="M74" s="113"/>
      <c r="N74" s="113"/>
      <c r="O74" s="113"/>
      <c r="P74" s="113"/>
    </row>
    <row r="75" spans="1:16" ht="15.75" customHeight="1" x14ac:dyDescent="0.2">
      <c r="A75" s="113"/>
      <c r="B75" s="113"/>
      <c r="C75" s="113"/>
      <c r="D75" s="113"/>
      <c r="E75" s="113"/>
      <c r="F75" s="113"/>
      <c r="G75" s="113"/>
      <c r="H75" s="113"/>
      <c r="I75" s="114"/>
      <c r="J75" s="113"/>
      <c r="K75" s="113"/>
      <c r="L75" s="113"/>
      <c r="M75" s="113"/>
      <c r="N75" s="113"/>
      <c r="O75" s="113"/>
      <c r="P75" s="113"/>
    </row>
    <row r="76" spans="1:16" ht="15" customHeight="1" x14ac:dyDescent="0.2">
      <c r="A76" s="113"/>
      <c r="B76" s="113"/>
      <c r="C76" s="113"/>
      <c r="D76" s="113"/>
      <c r="E76" s="113"/>
      <c r="F76" s="113"/>
      <c r="G76" s="113"/>
      <c r="H76" s="113"/>
      <c r="I76" s="114"/>
      <c r="J76" s="113"/>
      <c r="K76" s="113"/>
      <c r="L76" s="113"/>
      <c r="M76" s="113"/>
      <c r="N76" s="113"/>
      <c r="O76" s="113"/>
      <c r="P76" s="113"/>
    </row>
    <row r="77" spans="1:16" ht="15.75" customHeight="1" x14ac:dyDescent="0.2">
      <c r="A77" s="113"/>
      <c r="B77" s="113"/>
      <c r="C77" s="113"/>
      <c r="D77" s="113" t="s">
        <v>76</v>
      </c>
      <c r="E77" s="113"/>
      <c r="F77" s="113"/>
      <c r="G77" s="113"/>
      <c r="H77" s="113"/>
      <c r="I77" s="114"/>
      <c r="J77" s="114"/>
      <c r="K77" s="113"/>
      <c r="L77" s="113"/>
      <c r="M77" s="113"/>
      <c r="N77" s="113"/>
      <c r="O77" s="113"/>
      <c r="P77" s="113"/>
    </row>
    <row r="78" spans="1:16" ht="15.75" customHeight="1" x14ac:dyDescent="0.2">
      <c r="A78" s="113"/>
      <c r="B78" s="113"/>
      <c r="C78" s="113"/>
      <c r="D78" s="113" t="s">
        <v>77</v>
      </c>
      <c r="E78" s="113"/>
      <c r="F78" s="113"/>
      <c r="G78" s="113"/>
      <c r="H78" s="113"/>
      <c r="I78" s="114"/>
      <c r="J78" s="114">
        <f>'Begynd her'!B14*'Begynd her'!D10</f>
        <v>0</v>
      </c>
      <c r="K78" s="113"/>
      <c r="L78" s="113"/>
      <c r="M78" s="113"/>
      <c r="N78" s="113"/>
      <c r="O78" s="113"/>
      <c r="P78" s="113"/>
    </row>
    <row r="79" spans="1:16" ht="15.75" customHeight="1" x14ac:dyDescent="0.2">
      <c r="A79" s="113"/>
      <c r="B79" s="113"/>
      <c r="C79" s="113"/>
      <c r="D79" s="113" t="s">
        <v>78</v>
      </c>
      <c r="E79" s="113"/>
      <c r="F79" s="113"/>
      <c r="G79" s="113"/>
      <c r="H79" s="113"/>
      <c r="I79" s="114"/>
      <c r="J79" s="101">
        <f>SUM(I80:I82)</f>
        <v>1</v>
      </c>
      <c r="K79" s="113"/>
      <c r="L79" s="113"/>
      <c r="M79" s="113"/>
      <c r="N79" s="113"/>
      <c r="O79" s="113"/>
      <c r="P79" s="113"/>
    </row>
    <row r="80" spans="1:16" ht="15" customHeight="1" x14ac:dyDescent="0.2">
      <c r="A80" s="113"/>
      <c r="B80" s="113"/>
      <c r="C80" s="113"/>
      <c r="D80" s="115" t="s">
        <v>79</v>
      </c>
      <c r="E80" s="115"/>
      <c r="F80" s="115"/>
      <c r="G80" s="115"/>
      <c r="H80" s="115"/>
      <c r="I80" s="116">
        <f>L28</f>
        <v>1</v>
      </c>
      <c r="J80" s="116"/>
      <c r="K80" s="115"/>
      <c r="L80" s="246" t="s">
        <v>80</v>
      </c>
      <c r="M80" s="240"/>
      <c r="N80" s="240"/>
      <c r="O80" s="240"/>
      <c r="P80" s="113"/>
    </row>
    <row r="81" spans="1:16" ht="15" customHeight="1" x14ac:dyDescent="0.2">
      <c r="A81" s="113"/>
      <c r="B81" s="113"/>
      <c r="C81" s="113"/>
      <c r="D81" s="115" t="s">
        <v>81</v>
      </c>
      <c r="E81" s="115"/>
      <c r="F81" s="115"/>
      <c r="G81" s="115"/>
      <c r="H81" s="115"/>
      <c r="I81" s="116">
        <f>L38+L40+L46+L62</f>
        <v>0</v>
      </c>
      <c r="J81" s="116"/>
      <c r="K81" s="115"/>
      <c r="L81" s="246" t="s">
        <v>82</v>
      </c>
      <c r="M81" s="240"/>
      <c r="N81" s="240"/>
      <c r="O81" s="240"/>
      <c r="P81" s="113"/>
    </row>
    <row r="82" spans="1:16" ht="15" customHeight="1" x14ac:dyDescent="0.2">
      <c r="A82" s="113"/>
      <c r="B82" s="113"/>
      <c r="C82" s="113"/>
      <c r="D82" s="117" t="s">
        <v>83</v>
      </c>
      <c r="E82" s="117"/>
      <c r="F82" s="117"/>
      <c r="G82" s="117"/>
      <c r="H82" s="117"/>
      <c r="I82" s="118">
        <f>L69</f>
        <v>0</v>
      </c>
      <c r="J82" s="118"/>
      <c r="K82" s="117"/>
      <c r="L82" s="245" t="s">
        <v>84</v>
      </c>
      <c r="M82" s="240"/>
      <c r="N82" s="240"/>
      <c r="O82" s="240"/>
      <c r="P82" s="113"/>
    </row>
    <row r="83" spans="1:16" ht="16.5" customHeight="1" x14ac:dyDescent="0.2">
      <c r="A83" s="113"/>
      <c r="B83" s="113"/>
      <c r="C83" s="113"/>
      <c r="D83" s="119" t="s">
        <v>85</v>
      </c>
      <c r="E83" s="119"/>
      <c r="F83" s="119"/>
      <c r="G83" s="119"/>
      <c r="H83" s="119"/>
      <c r="I83" s="120"/>
      <c r="J83" s="120">
        <f>J78-J79</f>
        <v>-1</v>
      </c>
      <c r="K83" s="113"/>
      <c r="L83" s="113"/>
      <c r="M83" s="113"/>
      <c r="N83" s="113"/>
      <c r="O83" s="113"/>
      <c r="P83" s="113"/>
    </row>
    <row r="84" spans="1:16" ht="16.5" customHeight="1" x14ac:dyDescent="0.2">
      <c r="A84" s="113"/>
      <c r="B84" s="113"/>
      <c r="C84" s="113"/>
      <c r="D84" s="113"/>
      <c r="E84" s="113"/>
      <c r="F84" s="113"/>
      <c r="G84" s="113"/>
      <c r="H84" s="113"/>
      <c r="I84" s="114"/>
      <c r="J84" s="113"/>
      <c r="K84" s="113"/>
      <c r="L84" s="113"/>
      <c r="M84" s="113"/>
      <c r="N84" s="113"/>
      <c r="O84" s="113"/>
      <c r="P84" s="113"/>
    </row>
    <row r="85" spans="1:16" ht="15.75" customHeight="1" x14ac:dyDescent="0.2">
      <c r="A85" s="113"/>
      <c r="B85" s="113"/>
      <c r="C85" s="113"/>
      <c r="D85" s="113"/>
      <c r="E85" s="113"/>
      <c r="F85" s="113"/>
      <c r="G85" s="113"/>
      <c r="H85" s="113"/>
      <c r="I85" s="114"/>
      <c r="J85" s="113"/>
      <c r="K85" s="113"/>
      <c r="L85" s="113"/>
      <c r="M85" s="113"/>
      <c r="N85" s="113"/>
      <c r="O85" s="113"/>
      <c r="P85" s="113"/>
    </row>
  </sheetData>
  <mergeCells count="64">
    <mergeCell ref="A36:B36"/>
    <mergeCell ref="A22:B22"/>
    <mergeCell ref="A18:B18"/>
    <mergeCell ref="A26:B26"/>
    <mergeCell ref="A27:B27"/>
    <mergeCell ref="A23:B23"/>
    <mergeCell ref="A19:B19"/>
    <mergeCell ref="A25:B25"/>
    <mergeCell ref="A24:B24"/>
    <mergeCell ref="A16:B16"/>
    <mergeCell ref="A15:B15"/>
    <mergeCell ref="A14:B14"/>
    <mergeCell ref="A21:B21"/>
    <mergeCell ref="A20:B20"/>
    <mergeCell ref="A17:B17"/>
    <mergeCell ref="A10:B10"/>
    <mergeCell ref="A9:B9"/>
    <mergeCell ref="A8:B8"/>
    <mergeCell ref="A13:B13"/>
    <mergeCell ref="A12:B12"/>
    <mergeCell ref="A11:B11"/>
    <mergeCell ref="A57:B57"/>
    <mergeCell ref="A61:B61"/>
    <mergeCell ref="A60:B60"/>
    <mergeCell ref="A58:B58"/>
    <mergeCell ref="A59:B59"/>
    <mergeCell ref="A56:B56"/>
    <mergeCell ref="A55:B55"/>
    <mergeCell ref="A29:B29"/>
    <mergeCell ref="A30:B30"/>
    <mergeCell ref="A31:B31"/>
    <mergeCell ref="A32:B32"/>
    <mergeCell ref="A34:B34"/>
    <mergeCell ref="A33:B33"/>
    <mergeCell ref="A35:B35"/>
    <mergeCell ref="A53:B53"/>
    <mergeCell ref="A54:B54"/>
    <mergeCell ref="A48:B48"/>
    <mergeCell ref="A49:B49"/>
    <mergeCell ref="A52:B52"/>
    <mergeCell ref="A50:B50"/>
    <mergeCell ref="A51:B51"/>
    <mergeCell ref="A37:B37"/>
    <mergeCell ref="A47:B47"/>
    <mergeCell ref="A46:B46"/>
    <mergeCell ref="L82:O82"/>
    <mergeCell ref="L80:O80"/>
    <mergeCell ref="L81:O81"/>
    <mergeCell ref="A62:B62"/>
    <mergeCell ref="A64:B64"/>
    <mergeCell ref="A69:B69"/>
    <mergeCell ref="A68:B68"/>
    <mergeCell ref="A67:B67"/>
    <mergeCell ref="A65:B65"/>
    <mergeCell ref="A66:B66"/>
    <mergeCell ref="C64:D64"/>
    <mergeCell ref="A38:B38"/>
    <mergeCell ref="A45:B45"/>
    <mergeCell ref="A44:B44"/>
    <mergeCell ref="A41:B41"/>
    <mergeCell ref="A40:B40"/>
    <mergeCell ref="A39:B39"/>
    <mergeCell ref="A42:B42"/>
    <mergeCell ref="A43:B43"/>
  </mergeCells>
  <dataValidations count="2">
    <dataValidation type="decimal" operator="lessThanOrEqual" allowBlank="1" showInputMessage="1" showErrorMessage="1" prompt="Beløbet skal være i minus - Du skal indtaste et negativt beløb i dette felt." sqref="K58 K60">
      <formula1>0</formula1>
    </dataValidation>
    <dataValidation type="list" allowBlank="1" showInputMessage="1" showErrorMessage="1" prompt="Skriv ja eller nej" sqref="P9:P15 P19:P24 P32:P37 P40:P44 P46:P55 P58:P61 P66:P68">
      <formula1>"Ja,Nej"</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M20"/>
  <sheetViews>
    <sheetView workbookViewId="0">
      <pane ySplit="3" topLeftCell="A4" activePane="bottomLeft" state="frozen"/>
      <selection pane="bottomLeft" activeCell="B5" sqref="B5"/>
    </sheetView>
  </sheetViews>
  <sheetFormatPr baseColWidth="10" defaultColWidth="13.33203125" defaultRowHeight="15" customHeight="1" x14ac:dyDescent="0.2"/>
  <cols>
    <col min="1" max="1" width="61.33203125" customWidth="1"/>
    <col min="2" max="2" width="2.6640625" customWidth="1"/>
    <col min="3" max="3" width="10.6640625" customWidth="1"/>
    <col min="4" max="4" width="2.6640625" customWidth="1"/>
    <col min="5" max="5" width="11.1640625" customWidth="1"/>
    <col min="6" max="6" width="8.6640625" customWidth="1"/>
    <col min="7" max="7" width="10.6640625" customWidth="1"/>
    <col min="8" max="9" width="8.6640625" customWidth="1"/>
    <col min="10" max="10" width="2.6640625" customWidth="1"/>
    <col min="11" max="11" width="8.6640625" customWidth="1"/>
    <col min="12" max="12" width="2.6640625" customWidth="1"/>
    <col min="13" max="13" width="32.33203125" customWidth="1"/>
  </cols>
  <sheetData>
    <row r="1" spans="1:13" ht="15.75" customHeight="1" x14ac:dyDescent="0.2">
      <c r="A1" s="35" t="s">
        <v>86</v>
      </c>
      <c r="B1" s="113"/>
      <c r="C1" s="113"/>
      <c r="D1" s="113"/>
      <c r="E1" s="113"/>
      <c r="F1" s="121"/>
      <c r="G1" s="113"/>
      <c r="H1" s="121"/>
      <c r="I1" s="121"/>
      <c r="J1" s="25"/>
      <c r="K1" s="121"/>
      <c r="L1" s="113"/>
      <c r="M1" s="113"/>
    </row>
    <row r="2" spans="1:13" ht="31.5" customHeight="1" x14ac:dyDescent="0.2">
      <c r="A2" s="122" t="s">
        <v>87</v>
      </c>
      <c r="B2" s="113"/>
      <c r="C2" s="113"/>
      <c r="D2" s="113"/>
      <c r="E2" s="113"/>
      <c r="F2" s="121"/>
      <c r="G2" s="113"/>
      <c r="H2" s="121"/>
      <c r="I2" s="121"/>
      <c r="J2" s="25"/>
      <c r="K2" s="121"/>
      <c r="L2" s="113"/>
      <c r="M2" s="113"/>
    </row>
    <row r="3" spans="1:13" ht="48" customHeight="1" x14ac:dyDescent="0.2">
      <c r="A3" s="35" t="s">
        <v>88</v>
      </c>
      <c r="B3" s="35"/>
      <c r="C3" s="123" t="s">
        <v>89</v>
      </c>
      <c r="D3" s="123"/>
      <c r="E3" s="123" t="s">
        <v>90</v>
      </c>
      <c r="F3" s="35"/>
      <c r="G3" s="35" t="s">
        <v>91</v>
      </c>
      <c r="H3" s="35"/>
      <c r="I3" s="35" t="s">
        <v>92</v>
      </c>
      <c r="J3" s="35"/>
      <c r="K3" s="35" t="s">
        <v>93</v>
      </c>
      <c r="L3" s="35"/>
      <c r="M3" s="35" t="s">
        <v>94</v>
      </c>
    </row>
    <row r="4" spans="1:13" ht="15.75" customHeight="1" x14ac:dyDescent="0.2">
      <c r="A4" s="113"/>
      <c r="B4" s="113"/>
      <c r="C4" s="124"/>
      <c r="D4" s="124"/>
      <c r="E4" s="124"/>
      <c r="F4" s="121"/>
      <c r="G4" s="25"/>
      <c r="H4" s="121"/>
      <c r="I4" s="121"/>
      <c r="J4" s="25"/>
      <c r="K4" s="121"/>
      <c r="L4" s="113"/>
      <c r="M4" s="113"/>
    </row>
    <row r="5" spans="1:13" ht="15.75" customHeight="1" x14ac:dyDescent="0.2">
      <c r="A5" s="125"/>
      <c r="B5" s="113"/>
      <c r="C5" s="126"/>
      <c r="D5" s="113"/>
      <c r="E5" s="127"/>
      <c r="F5" s="128"/>
      <c r="G5" s="101">
        <f t="shared" ref="G5:G17" si="0">IF(I5="ja",C5*E5,0)</f>
        <v>0</v>
      </c>
      <c r="H5" s="121"/>
      <c r="I5" s="126"/>
      <c r="J5" s="25"/>
      <c r="K5" s="126"/>
      <c r="L5" s="113"/>
      <c r="M5" s="113"/>
    </row>
    <row r="6" spans="1:13" ht="15.75" customHeight="1" x14ac:dyDescent="0.2">
      <c r="A6" s="125"/>
      <c r="B6" s="113"/>
      <c r="C6" s="126"/>
      <c r="D6" s="113"/>
      <c r="E6" s="127"/>
      <c r="F6" s="128"/>
      <c r="G6" s="101">
        <f t="shared" si="0"/>
        <v>0</v>
      </c>
      <c r="H6" s="121"/>
      <c r="I6" s="126"/>
      <c r="J6" s="25"/>
      <c r="K6" s="126"/>
      <c r="L6" s="113"/>
      <c r="M6" s="113"/>
    </row>
    <row r="7" spans="1:13" ht="15.75" customHeight="1" x14ac:dyDescent="0.2">
      <c r="A7" s="125"/>
      <c r="B7" s="113"/>
      <c r="C7" s="126"/>
      <c r="D7" s="113"/>
      <c r="E7" s="127"/>
      <c r="F7" s="128"/>
      <c r="G7" s="101">
        <f t="shared" si="0"/>
        <v>0</v>
      </c>
      <c r="H7" s="121"/>
      <c r="I7" s="126"/>
      <c r="J7" s="25"/>
      <c r="K7" s="126"/>
      <c r="L7" s="113"/>
      <c r="M7" s="113"/>
    </row>
    <row r="8" spans="1:13" ht="15.75" customHeight="1" x14ac:dyDescent="0.2">
      <c r="A8" s="125"/>
      <c r="B8" s="113"/>
      <c r="C8" s="126"/>
      <c r="D8" s="113"/>
      <c r="E8" s="127"/>
      <c r="F8" s="128"/>
      <c r="G8" s="101">
        <f t="shared" si="0"/>
        <v>0</v>
      </c>
      <c r="H8" s="121"/>
      <c r="I8" s="126"/>
      <c r="J8" s="25"/>
      <c r="K8" s="126"/>
      <c r="L8" s="113"/>
      <c r="M8" s="113"/>
    </row>
    <row r="9" spans="1:13" ht="15.75" customHeight="1" x14ac:dyDescent="0.2">
      <c r="A9" s="125"/>
      <c r="B9" s="113"/>
      <c r="C9" s="126"/>
      <c r="D9" s="113"/>
      <c r="E9" s="127"/>
      <c r="F9" s="128"/>
      <c r="G9" s="101">
        <f t="shared" si="0"/>
        <v>0</v>
      </c>
      <c r="H9" s="121"/>
      <c r="I9" s="126"/>
      <c r="J9" s="25"/>
      <c r="K9" s="126"/>
      <c r="L9" s="113"/>
      <c r="M9" s="113"/>
    </row>
    <row r="10" spans="1:13" ht="15.75" customHeight="1" x14ac:dyDescent="0.2">
      <c r="A10" s="125"/>
      <c r="B10" s="113"/>
      <c r="C10" s="126"/>
      <c r="D10" s="113"/>
      <c r="E10" s="127"/>
      <c r="F10" s="128"/>
      <c r="G10" s="101">
        <f t="shared" si="0"/>
        <v>0</v>
      </c>
      <c r="H10" s="121"/>
      <c r="I10" s="126"/>
      <c r="J10" s="25"/>
      <c r="K10" s="126"/>
      <c r="L10" s="113"/>
      <c r="M10" s="113"/>
    </row>
    <row r="11" spans="1:13" ht="15.75" customHeight="1" x14ac:dyDescent="0.2">
      <c r="A11" s="125"/>
      <c r="B11" s="113"/>
      <c r="C11" s="126"/>
      <c r="D11" s="113"/>
      <c r="E11" s="127"/>
      <c r="F11" s="128"/>
      <c r="G11" s="101">
        <f t="shared" si="0"/>
        <v>0</v>
      </c>
      <c r="H11" s="121"/>
      <c r="I11" s="126"/>
      <c r="J11" s="25"/>
      <c r="K11" s="126"/>
      <c r="L11" s="113"/>
      <c r="M11" s="113"/>
    </row>
    <row r="12" spans="1:13" ht="15.75" customHeight="1" x14ac:dyDescent="0.2">
      <c r="A12" s="125"/>
      <c r="B12" s="113"/>
      <c r="C12" s="126"/>
      <c r="D12" s="113"/>
      <c r="E12" s="127"/>
      <c r="F12" s="128"/>
      <c r="G12" s="101">
        <f t="shared" si="0"/>
        <v>0</v>
      </c>
      <c r="H12" s="121"/>
      <c r="I12" s="126"/>
      <c r="J12" s="25"/>
      <c r="K12" s="126"/>
      <c r="L12" s="113"/>
      <c r="M12" s="113"/>
    </row>
    <row r="13" spans="1:13" ht="15.75" customHeight="1" x14ac:dyDescent="0.2">
      <c r="A13" s="125"/>
      <c r="B13" s="113"/>
      <c r="C13" s="126"/>
      <c r="D13" s="113"/>
      <c r="E13" s="127"/>
      <c r="F13" s="128"/>
      <c r="G13" s="101">
        <f t="shared" si="0"/>
        <v>0</v>
      </c>
      <c r="H13" s="121"/>
      <c r="I13" s="126"/>
      <c r="J13" s="25"/>
      <c r="K13" s="126"/>
      <c r="L13" s="113"/>
      <c r="M13" s="113"/>
    </row>
    <row r="14" spans="1:13" ht="15.75" customHeight="1" x14ac:dyDescent="0.2">
      <c r="A14" s="125"/>
      <c r="B14" s="113"/>
      <c r="C14" s="126"/>
      <c r="D14" s="113"/>
      <c r="E14" s="127"/>
      <c r="F14" s="128"/>
      <c r="G14" s="101">
        <f t="shared" si="0"/>
        <v>0</v>
      </c>
      <c r="H14" s="121"/>
      <c r="I14" s="126"/>
      <c r="J14" s="25"/>
      <c r="K14" s="126"/>
      <c r="L14" s="113"/>
      <c r="M14" s="113"/>
    </row>
    <row r="15" spans="1:13" ht="15.75" customHeight="1" x14ac:dyDescent="0.2">
      <c r="A15" s="125"/>
      <c r="B15" s="113"/>
      <c r="C15" s="126"/>
      <c r="D15" s="113"/>
      <c r="E15" s="127"/>
      <c r="F15" s="128"/>
      <c r="G15" s="101">
        <f t="shared" si="0"/>
        <v>0</v>
      </c>
      <c r="H15" s="121"/>
      <c r="I15" s="126"/>
      <c r="J15" s="25"/>
      <c r="K15" s="126"/>
      <c r="L15" s="113"/>
      <c r="M15" s="113"/>
    </row>
    <row r="16" spans="1:13" ht="15.75" customHeight="1" x14ac:dyDescent="0.2">
      <c r="A16" s="125"/>
      <c r="B16" s="113"/>
      <c r="C16" s="126"/>
      <c r="D16" s="113"/>
      <c r="E16" s="127"/>
      <c r="F16" s="128"/>
      <c r="G16" s="101">
        <f t="shared" si="0"/>
        <v>0</v>
      </c>
      <c r="H16" s="121"/>
      <c r="I16" s="126"/>
      <c r="J16" s="25"/>
      <c r="K16" s="126"/>
      <c r="L16" s="113"/>
      <c r="M16" s="113"/>
    </row>
    <row r="17" spans="1:13" ht="15.75" customHeight="1" x14ac:dyDescent="0.2">
      <c r="A17" s="125"/>
      <c r="B17" s="113"/>
      <c r="C17" s="126"/>
      <c r="D17" s="113"/>
      <c r="E17" s="127"/>
      <c r="F17" s="128"/>
      <c r="G17" s="101">
        <f t="shared" si="0"/>
        <v>0</v>
      </c>
      <c r="H17" s="121"/>
      <c r="I17" s="126"/>
      <c r="J17" s="25"/>
      <c r="K17" s="126"/>
      <c r="L17" s="113"/>
      <c r="M17" s="113"/>
    </row>
    <row r="18" spans="1:13" ht="16.5" customHeight="1" x14ac:dyDescent="0.2">
      <c r="A18" s="113"/>
      <c r="B18" s="113"/>
      <c r="C18" s="113"/>
      <c r="D18" s="113"/>
      <c r="E18" s="114"/>
      <c r="F18" s="128"/>
      <c r="G18" s="120">
        <f>SUM(G4:G17)</f>
        <v>0</v>
      </c>
      <c r="H18" s="121"/>
      <c r="I18" s="121"/>
      <c r="J18" s="25"/>
      <c r="K18" s="121"/>
      <c r="L18" s="113"/>
      <c r="M18" s="113"/>
    </row>
    <row r="19" spans="1:13" ht="16.5" customHeight="1" x14ac:dyDescent="0.2">
      <c r="A19" s="113"/>
      <c r="B19" s="113"/>
      <c r="C19" s="113"/>
      <c r="D19" s="113"/>
      <c r="E19" s="114"/>
      <c r="F19" s="128"/>
      <c r="G19" s="114"/>
      <c r="H19" s="121"/>
      <c r="I19" s="121"/>
      <c r="J19" s="25"/>
      <c r="K19" s="121"/>
      <c r="L19" s="113"/>
      <c r="M19" s="113"/>
    </row>
    <row r="20" spans="1:13" ht="15.75" customHeight="1" x14ac:dyDescent="0.2">
      <c r="A20" s="113"/>
      <c r="B20" s="113"/>
      <c r="C20" s="113"/>
      <c r="D20" s="113"/>
      <c r="E20" s="114"/>
      <c r="F20" s="128"/>
      <c r="G20" s="114"/>
      <c r="H20" s="121"/>
      <c r="I20" s="121"/>
      <c r="J20" s="25"/>
      <c r="K20" s="121"/>
      <c r="L20" s="113"/>
      <c r="M20" s="113"/>
    </row>
  </sheetData>
  <dataValidations count="2">
    <dataValidation type="list" allowBlank="1" showErrorMessage="1" sqref="J5:J17">
      <formula1>#REF!</formula1>
    </dataValidation>
    <dataValidation type="list" allowBlank="1" showInputMessage="1" showErrorMessage="1" prompt="Skriv Ja eller Nej" sqref="I5:I17">
      <formula1>"Ja,Nej"</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9900"/>
  </sheetPr>
  <dimension ref="A1:O39"/>
  <sheetViews>
    <sheetView workbookViewId="0">
      <pane ySplit="7" topLeftCell="A8" activePane="bottomLeft" state="frozen"/>
      <selection pane="bottomLeft" activeCell="B9" sqref="B9"/>
    </sheetView>
  </sheetViews>
  <sheetFormatPr baseColWidth="10" defaultColWidth="13.33203125" defaultRowHeight="15" customHeight="1" x14ac:dyDescent="0.2"/>
  <cols>
    <col min="1" max="1" width="26.6640625" customWidth="1"/>
    <col min="2" max="2" width="10.6640625" customWidth="1"/>
    <col min="3" max="4" width="8.6640625" customWidth="1"/>
    <col min="5" max="5" width="12.1640625" customWidth="1"/>
    <col min="6" max="6" width="2.6640625" customWidth="1"/>
    <col min="7" max="7" width="10.6640625" customWidth="1"/>
    <col min="8" max="8" width="11" customWidth="1"/>
    <col min="9" max="9" width="10.33203125" customWidth="1"/>
    <col min="10" max="10" width="11.6640625" customWidth="1"/>
    <col min="11" max="11" width="2.6640625" customWidth="1"/>
    <col min="12" max="12" width="13.6640625" customWidth="1"/>
    <col min="13" max="14" width="8.6640625" customWidth="1"/>
    <col min="15" max="15" width="11.6640625" customWidth="1"/>
  </cols>
  <sheetData>
    <row r="1" spans="1:15" ht="13.5" customHeight="1" x14ac:dyDescent="0.2">
      <c r="A1" s="129" t="s">
        <v>95</v>
      </c>
      <c r="B1" s="129"/>
      <c r="C1" s="129"/>
      <c r="D1" s="129"/>
      <c r="E1" s="129"/>
      <c r="F1" s="129"/>
      <c r="G1" s="129"/>
      <c r="H1" s="129"/>
      <c r="I1" s="129"/>
      <c r="J1" s="129"/>
      <c r="K1" s="130"/>
      <c r="L1" s="130"/>
      <c r="M1" s="130"/>
      <c r="N1" s="130"/>
      <c r="O1" s="130"/>
    </row>
    <row r="2" spans="1:15" ht="13.5" customHeight="1" x14ac:dyDescent="0.2">
      <c r="A2" s="129" t="s">
        <v>96</v>
      </c>
      <c r="B2" s="129"/>
      <c r="C2" s="129"/>
      <c r="D2" s="129"/>
      <c r="E2" s="129"/>
      <c r="F2" s="129"/>
      <c r="G2" s="129"/>
      <c r="H2" s="129"/>
      <c r="I2" s="129"/>
      <c r="J2" s="129"/>
      <c r="K2" s="130"/>
      <c r="L2" s="130"/>
      <c r="M2" s="130"/>
      <c r="N2" s="130"/>
      <c r="O2" s="130"/>
    </row>
    <row r="3" spans="1:15" ht="13.5" customHeight="1" x14ac:dyDescent="0.2">
      <c r="A3" s="129" t="s">
        <v>97</v>
      </c>
      <c r="B3" s="131"/>
      <c r="C3" s="250" t="s">
        <v>98</v>
      </c>
      <c r="D3" s="240"/>
      <c r="E3" s="240"/>
      <c r="F3" s="129"/>
      <c r="G3" s="129"/>
      <c r="H3" s="129"/>
      <c r="I3" s="129"/>
      <c r="J3" s="129"/>
      <c r="K3" s="130"/>
      <c r="L3" s="130"/>
      <c r="M3" s="130"/>
      <c r="N3" s="130"/>
      <c r="O3" s="130"/>
    </row>
    <row r="4" spans="1:15" ht="13.5" customHeight="1" x14ac:dyDescent="0.2">
      <c r="A4" s="130"/>
      <c r="B4" s="130"/>
      <c r="C4" s="130"/>
      <c r="D4" s="130"/>
      <c r="E4" s="130"/>
      <c r="F4" s="130"/>
      <c r="G4" s="130"/>
      <c r="H4" s="130"/>
      <c r="I4" s="130"/>
      <c r="J4" s="130"/>
      <c r="K4" s="130"/>
      <c r="L4" s="130"/>
      <c r="M4" s="130"/>
      <c r="N4" s="130"/>
      <c r="O4" s="130"/>
    </row>
    <row r="5" spans="1:15" ht="13.5" customHeight="1" x14ac:dyDescent="0.2">
      <c r="A5" s="130"/>
      <c r="B5" s="130"/>
      <c r="C5" s="130"/>
      <c r="D5" s="130"/>
      <c r="E5" s="130"/>
      <c r="F5" s="130"/>
      <c r="G5" s="130"/>
      <c r="H5" s="130"/>
      <c r="I5" s="130"/>
      <c r="J5" s="130"/>
      <c r="K5" s="130"/>
      <c r="L5" s="130"/>
      <c r="M5" s="130"/>
      <c r="N5" s="130"/>
      <c r="O5" s="130"/>
    </row>
    <row r="6" spans="1:15" ht="13.5" customHeight="1" x14ac:dyDescent="0.2">
      <c r="A6" s="132"/>
      <c r="B6" s="249" t="s">
        <v>55</v>
      </c>
      <c r="C6" s="240"/>
      <c r="D6" s="240"/>
      <c r="E6" s="240"/>
      <c r="F6" s="132"/>
      <c r="G6" s="251" t="s">
        <v>99</v>
      </c>
      <c r="H6" s="240"/>
      <c r="I6" s="240"/>
      <c r="J6" s="240"/>
      <c r="K6" s="132"/>
      <c r="L6" s="252" t="s">
        <v>61</v>
      </c>
      <c r="M6" s="240"/>
      <c r="N6" s="240"/>
      <c r="O6" s="240"/>
    </row>
    <row r="7" spans="1:15" ht="13.5" customHeight="1" x14ac:dyDescent="0.2">
      <c r="A7" s="36" t="s">
        <v>100</v>
      </c>
      <c r="B7" s="133" t="s">
        <v>101</v>
      </c>
      <c r="C7" s="133" t="s">
        <v>102</v>
      </c>
      <c r="D7" s="133" t="s">
        <v>103</v>
      </c>
      <c r="E7" s="133" t="s">
        <v>104</v>
      </c>
      <c r="F7" s="36"/>
      <c r="G7" s="134" t="s">
        <v>101</v>
      </c>
      <c r="H7" s="134" t="s">
        <v>102</v>
      </c>
      <c r="I7" s="134" t="s">
        <v>103</v>
      </c>
      <c r="J7" s="134" t="s">
        <v>104</v>
      </c>
      <c r="K7" s="36"/>
      <c r="L7" s="135" t="s">
        <v>101</v>
      </c>
      <c r="M7" s="135" t="s">
        <v>102</v>
      </c>
      <c r="N7" s="135" t="s">
        <v>103</v>
      </c>
      <c r="O7" s="135" t="s">
        <v>104</v>
      </c>
    </row>
    <row r="8" spans="1:15" ht="13.5" customHeight="1" x14ac:dyDescent="0.2">
      <c r="A8" s="33" t="str">
        <f>Teamet!A5</f>
        <v>Anders And</v>
      </c>
      <c r="B8" s="136"/>
      <c r="C8" s="136">
        <f t="shared" ref="C8:C38" si="0">D8*Kørsel</f>
        <v>0</v>
      </c>
      <c r="D8" s="129"/>
      <c r="E8" s="136"/>
      <c r="F8" s="130"/>
      <c r="G8" s="137"/>
      <c r="H8" s="137">
        <f t="shared" ref="H8:H38" si="1">I8*Kørsel</f>
        <v>0</v>
      </c>
      <c r="I8" s="138"/>
      <c r="J8" s="137"/>
      <c r="K8" s="130"/>
      <c r="L8" s="139"/>
      <c r="M8" s="139">
        <f t="shared" ref="M8:M38" si="2">N8*Kørsel</f>
        <v>0</v>
      </c>
      <c r="N8" s="140"/>
      <c r="O8" s="139"/>
    </row>
    <row r="9" spans="1:15" ht="13.5" customHeight="1" x14ac:dyDescent="0.2">
      <c r="A9" s="33" t="str">
        <f>Teamet!A6</f>
        <v>Rip</v>
      </c>
      <c r="B9" s="136"/>
      <c r="C9" s="136">
        <f t="shared" si="0"/>
        <v>407.4</v>
      </c>
      <c r="D9" s="129">
        <f>70*3</f>
        <v>210</v>
      </c>
      <c r="E9" s="136"/>
      <c r="F9" s="130"/>
      <c r="G9" s="137"/>
      <c r="H9" s="137">
        <f t="shared" si="1"/>
        <v>0</v>
      </c>
      <c r="I9" s="138"/>
      <c r="J9" s="137"/>
      <c r="K9" s="130"/>
      <c r="L9" s="139"/>
      <c r="M9" s="139">
        <f t="shared" si="2"/>
        <v>0</v>
      </c>
      <c r="N9" s="140"/>
      <c r="O9" s="139"/>
    </row>
    <row r="10" spans="1:15" ht="13.5" customHeight="1" x14ac:dyDescent="0.2">
      <c r="A10" s="33" t="str">
        <f>Teamet!A7</f>
        <v>Rap</v>
      </c>
      <c r="B10" s="136">
        <f>(438*2)*4</f>
        <v>3504</v>
      </c>
      <c r="C10" s="136">
        <f t="shared" si="0"/>
        <v>0</v>
      </c>
      <c r="D10" s="129"/>
      <c r="E10" s="136"/>
      <c r="F10" s="130"/>
      <c r="G10" s="137"/>
      <c r="H10" s="137">
        <f t="shared" si="1"/>
        <v>0</v>
      </c>
      <c r="I10" s="138"/>
      <c r="J10" s="137"/>
      <c r="K10" s="130"/>
      <c r="L10" s="139"/>
      <c r="M10" s="139">
        <f t="shared" si="2"/>
        <v>0</v>
      </c>
      <c r="N10" s="140"/>
      <c r="O10" s="139"/>
    </row>
    <row r="11" spans="1:15" ht="13.5" customHeight="1" x14ac:dyDescent="0.2">
      <c r="A11" s="33" t="str">
        <f>Teamet!A8</f>
        <v>Rup</v>
      </c>
      <c r="B11" s="136"/>
      <c r="C11" s="136">
        <f t="shared" si="0"/>
        <v>0</v>
      </c>
      <c r="D11" s="129"/>
      <c r="E11" s="136"/>
      <c r="F11" s="130"/>
      <c r="G11" s="137"/>
      <c r="H11" s="137">
        <f t="shared" si="1"/>
        <v>0</v>
      </c>
      <c r="I11" s="138"/>
      <c r="J11" s="137"/>
      <c r="K11" s="130"/>
      <c r="L11" s="139"/>
      <c r="M11" s="139">
        <f t="shared" si="2"/>
        <v>0</v>
      </c>
      <c r="N11" s="140"/>
      <c r="O11" s="139"/>
    </row>
    <row r="12" spans="1:15" ht="13.5" customHeight="1" x14ac:dyDescent="0.2">
      <c r="A12" s="33">
        <f>Teamet!A9</f>
        <v>0</v>
      </c>
      <c r="B12" s="136"/>
      <c r="C12" s="136">
        <f t="shared" si="0"/>
        <v>0</v>
      </c>
      <c r="D12" s="129"/>
      <c r="E12" s="136"/>
      <c r="F12" s="130"/>
      <c r="G12" s="137"/>
      <c r="H12" s="137">
        <f t="shared" si="1"/>
        <v>0</v>
      </c>
      <c r="I12" s="138"/>
      <c r="J12" s="137"/>
      <c r="K12" s="130"/>
      <c r="L12" s="139"/>
      <c r="M12" s="139">
        <f t="shared" si="2"/>
        <v>0</v>
      </c>
      <c r="N12" s="140"/>
      <c r="O12" s="139"/>
    </row>
    <row r="13" spans="1:15" ht="13.5" customHeight="1" x14ac:dyDescent="0.2">
      <c r="A13" s="33">
        <f>Teamet!A10</f>
        <v>0</v>
      </c>
      <c r="B13" s="136"/>
      <c r="C13" s="136">
        <f t="shared" si="0"/>
        <v>0</v>
      </c>
      <c r="D13" s="129"/>
      <c r="E13" s="136"/>
      <c r="F13" s="130"/>
      <c r="G13" s="137"/>
      <c r="H13" s="137">
        <f t="shared" si="1"/>
        <v>0</v>
      </c>
      <c r="I13" s="138"/>
      <c r="J13" s="137"/>
      <c r="K13" s="130"/>
      <c r="L13" s="139"/>
      <c r="M13" s="139">
        <f t="shared" si="2"/>
        <v>0</v>
      </c>
      <c r="N13" s="140"/>
      <c r="O13" s="139"/>
    </row>
    <row r="14" spans="1:15" ht="13.5" customHeight="1" x14ac:dyDescent="0.2">
      <c r="A14" s="33">
        <f>Teamet!A11</f>
        <v>0</v>
      </c>
      <c r="B14" s="136"/>
      <c r="C14" s="136">
        <f t="shared" si="0"/>
        <v>0</v>
      </c>
      <c r="D14" s="129"/>
      <c r="E14" s="136"/>
      <c r="F14" s="130"/>
      <c r="G14" s="137"/>
      <c r="H14" s="137">
        <f t="shared" si="1"/>
        <v>0</v>
      </c>
      <c r="I14" s="138"/>
      <c r="J14" s="137"/>
      <c r="K14" s="130"/>
      <c r="L14" s="139"/>
      <c r="M14" s="139">
        <f t="shared" si="2"/>
        <v>0</v>
      </c>
      <c r="N14" s="140"/>
      <c r="O14" s="139"/>
    </row>
    <row r="15" spans="1:15" ht="13.5" customHeight="1" x14ac:dyDescent="0.2">
      <c r="A15" s="33">
        <f>Teamet!A12</f>
        <v>0</v>
      </c>
      <c r="B15" s="136"/>
      <c r="C15" s="136">
        <f t="shared" si="0"/>
        <v>0</v>
      </c>
      <c r="D15" s="129"/>
      <c r="E15" s="136"/>
      <c r="F15" s="130"/>
      <c r="G15" s="137"/>
      <c r="H15" s="137">
        <f t="shared" si="1"/>
        <v>0</v>
      </c>
      <c r="I15" s="138"/>
      <c r="J15" s="137"/>
      <c r="K15" s="130"/>
      <c r="L15" s="139"/>
      <c r="M15" s="139">
        <f t="shared" si="2"/>
        <v>0</v>
      </c>
      <c r="N15" s="140"/>
      <c r="O15" s="139"/>
    </row>
    <row r="16" spans="1:15" ht="13.5" customHeight="1" x14ac:dyDescent="0.2">
      <c r="A16" s="33">
        <f>Teamet!A13</f>
        <v>0</v>
      </c>
      <c r="B16" s="136"/>
      <c r="C16" s="136">
        <f t="shared" si="0"/>
        <v>0</v>
      </c>
      <c r="D16" s="129"/>
      <c r="E16" s="136"/>
      <c r="F16" s="130"/>
      <c r="G16" s="137"/>
      <c r="H16" s="137">
        <f t="shared" si="1"/>
        <v>0</v>
      </c>
      <c r="I16" s="138"/>
      <c r="J16" s="137"/>
      <c r="K16" s="130"/>
      <c r="L16" s="139"/>
      <c r="M16" s="139">
        <f t="shared" si="2"/>
        <v>0</v>
      </c>
      <c r="N16" s="140"/>
      <c r="O16" s="139"/>
    </row>
    <row r="17" spans="1:15" ht="13.5" customHeight="1" x14ac:dyDescent="0.2">
      <c r="A17" s="33">
        <f>Teamet!A14</f>
        <v>0</v>
      </c>
      <c r="B17" s="136"/>
      <c r="C17" s="136">
        <f t="shared" si="0"/>
        <v>0</v>
      </c>
      <c r="D17" s="129"/>
      <c r="E17" s="136"/>
      <c r="F17" s="130"/>
      <c r="G17" s="137"/>
      <c r="H17" s="137">
        <f t="shared" si="1"/>
        <v>0</v>
      </c>
      <c r="I17" s="138"/>
      <c r="J17" s="137"/>
      <c r="K17" s="130"/>
      <c r="L17" s="139"/>
      <c r="M17" s="139">
        <f t="shared" si="2"/>
        <v>0</v>
      </c>
      <c r="N17" s="140"/>
      <c r="O17" s="139"/>
    </row>
    <row r="18" spans="1:15" ht="13.5" customHeight="1" x14ac:dyDescent="0.2">
      <c r="A18" s="33">
        <f>Teamet!A15</f>
        <v>0</v>
      </c>
      <c r="B18" s="136"/>
      <c r="C18" s="136">
        <f t="shared" si="0"/>
        <v>0</v>
      </c>
      <c r="D18" s="129"/>
      <c r="E18" s="136"/>
      <c r="F18" s="130"/>
      <c r="G18" s="137"/>
      <c r="H18" s="137">
        <f t="shared" si="1"/>
        <v>0</v>
      </c>
      <c r="I18" s="138"/>
      <c r="J18" s="137"/>
      <c r="K18" s="130"/>
      <c r="L18" s="139"/>
      <c r="M18" s="139">
        <f t="shared" si="2"/>
        <v>0</v>
      </c>
      <c r="N18" s="140"/>
      <c r="O18" s="139"/>
    </row>
    <row r="19" spans="1:15" ht="13.5" customHeight="1" x14ac:dyDescent="0.2">
      <c r="A19" s="33">
        <f>Teamet!A16</f>
        <v>0</v>
      </c>
      <c r="B19" s="136"/>
      <c r="C19" s="136">
        <f t="shared" si="0"/>
        <v>0</v>
      </c>
      <c r="D19" s="129"/>
      <c r="E19" s="136"/>
      <c r="F19" s="130"/>
      <c r="G19" s="137"/>
      <c r="H19" s="137">
        <f t="shared" si="1"/>
        <v>0</v>
      </c>
      <c r="I19" s="138"/>
      <c r="J19" s="137"/>
      <c r="K19" s="130"/>
      <c r="L19" s="139"/>
      <c r="M19" s="139">
        <f t="shared" si="2"/>
        <v>0</v>
      </c>
      <c r="N19" s="140"/>
      <c r="O19" s="139"/>
    </row>
    <row r="20" spans="1:15" ht="13.5" customHeight="1" x14ac:dyDescent="0.2">
      <c r="A20" s="33">
        <f>Teamet!A17</f>
        <v>0</v>
      </c>
      <c r="B20" s="136"/>
      <c r="C20" s="136">
        <f t="shared" si="0"/>
        <v>0</v>
      </c>
      <c r="D20" s="129"/>
      <c r="E20" s="136"/>
      <c r="F20" s="130"/>
      <c r="G20" s="137"/>
      <c r="H20" s="137">
        <f t="shared" si="1"/>
        <v>0</v>
      </c>
      <c r="I20" s="138"/>
      <c r="J20" s="137"/>
      <c r="K20" s="130"/>
      <c r="L20" s="139"/>
      <c r="M20" s="139">
        <f t="shared" si="2"/>
        <v>0</v>
      </c>
      <c r="N20" s="140"/>
      <c r="O20" s="139"/>
    </row>
    <row r="21" spans="1:15" ht="13.5" customHeight="1" x14ac:dyDescent="0.2">
      <c r="A21" s="33">
        <f>Teamet!A18</f>
        <v>0</v>
      </c>
      <c r="B21" s="136"/>
      <c r="C21" s="136">
        <f t="shared" si="0"/>
        <v>0</v>
      </c>
      <c r="D21" s="129"/>
      <c r="E21" s="136"/>
      <c r="F21" s="130"/>
      <c r="G21" s="137"/>
      <c r="H21" s="137">
        <f t="shared" si="1"/>
        <v>0</v>
      </c>
      <c r="I21" s="138"/>
      <c r="J21" s="137"/>
      <c r="K21" s="130"/>
      <c r="L21" s="139"/>
      <c r="M21" s="139">
        <f t="shared" si="2"/>
        <v>0</v>
      </c>
      <c r="N21" s="140"/>
      <c r="O21" s="139"/>
    </row>
    <row r="22" spans="1:15" ht="13.5" customHeight="1" x14ac:dyDescent="0.2">
      <c r="A22" s="33">
        <f>Teamet!A19</f>
        <v>0</v>
      </c>
      <c r="B22" s="136"/>
      <c r="C22" s="136">
        <f t="shared" si="0"/>
        <v>0</v>
      </c>
      <c r="D22" s="129"/>
      <c r="E22" s="136"/>
      <c r="F22" s="130"/>
      <c r="G22" s="137"/>
      <c r="H22" s="137">
        <f t="shared" si="1"/>
        <v>0</v>
      </c>
      <c r="I22" s="138"/>
      <c r="J22" s="137"/>
      <c r="K22" s="130"/>
      <c r="L22" s="139"/>
      <c r="M22" s="139">
        <f t="shared" si="2"/>
        <v>0</v>
      </c>
      <c r="N22" s="140"/>
      <c r="O22" s="139"/>
    </row>
    <row r="23" spans="1:15" ht="13.5" customHeight="1" x14ac:dyDescent="0.2">
      <c r="A23" s="33">
        <f>Teamet!A20</f>
        <v>0</v>
      </c>
      <c r="B23" s="136"/>
      <c r="C23" s="136">
        <f t="shared" si="0"/>
        <v>0</v>
      </c>
      <c r="D23" s="129"/>
      <c r="E23" s="136"/>
      <c r="F23" s="130"/>
      <c r="G23" s="137"/>
      <c r="H23" s="137">
        <f t="shared" si="1"/>
        <v>0</v>
      </c>
      <c r="I23" s="138"/>
      <c r="J23" s="137"/>
      <c r="K23" s="130"/>
      <c r="L23" s="139"/>
      <c r="M23" s="139">
        <f t="shared" si="2"/>
        <v>0</v>
      </c>
      <c r="N23" s="140"/>
      <c r="O23" s="139"/>
    </row>
    <row r="24" spans="1:15" ht="13.5" customHeight="1" x14ac:dyDescent="0.2">
      <c r="A24" s="33">
        <f>Teamet!A21</f>
        <v>0</v>
      </c>
      <c r="B24" s="136"/>
      <c r="C24" s="136">
        <f t="shared" si="0"/>
        <v>0</v>
      </c>
      <c r="D24" s="129"/>
      <c r="E24" s="136"/>
      <c r="F24" s="130"/>
      <c r="G24" s="137"/>
      <c r="H24" s="137">
        <f t="shared" si="1"/>
        <v>0</v>
      </c>
      <c r="I24" s="138"/>
      <c r="J24" s="137"/>
      <c r="K24" s="130"/>
      <c r="L24" s="139"/>
      <c r="M24" s="139">
        <f t="shared" si="2"/>
        <v>0</v>
      </c>
      <c r="N24" s="140"/>
      <c r="O24" s="139"/>
    </row>
    <row r="25" spans="1:15" ht="13.5" customHeight="1" x14ac:dyDescent="0.2">
      <c r="A25" s="33">
        <f>Teamet!A22</f>
        <v>0</v>
      </c>
      <c r="B25" s="136"/>
      <c r="C25" s="136">
        <f t="shared" si="0"/>
        <v>0</v>
      </c>
      <c r="D25" s="129"/>
      <c r="E25" s="136"/>
      <c r="F25" s="130"/>
      <c r="G25" s="137"/>
      <c r="H25" s="137">
        <f t="shared" si="1"/>
        <v>0</v>
      </c>
      <c r="I25" s="138"/>
      <c r="J25" s="137"/>
      <c r="K25" s="130"/>
      <c r="L25" s="139"/>
      <c r="M25" s="139">
        <f t="shared" si="2"/>
        <v>0</v>
      </c>
      <c r="N25" s="140"/>
      <c r="O25" s="139"/>
    </row>
    <row r="26" spans="1:15" ht="13.5" customHeight="1" x14ac:dyDescent="0.2">
      <c r="A26" s="33">
        <f>Teamet!A23</f>
        <v>0</v>
      </c>
      <c r="B26" s="136"/>
      <c r="C26" s="136">
        <f t="shared" si="0"/>
        <v>0</v>
      </c>
      <c r="D26" s="129"/>
      <c r="E26" s="136"/>
      <c r="F26" s="130"/>
      <c r="G26" s="137"/>
      <c r="H26" s="137">
        <f t="shared" si="1"/>
        <v>0</v>
      </c>
      <c r="I26" s="138"/>
      <c r="J26" s="137"/>
      <c r="K26" s="130"/>
      <c r="L26" s="139"/>
      <c r="M26" s="139">
        <f t="shared" si="2"/>
        <v>0</v>
      </c>
      <c r="N26" s="140"/>
      <c r="O26" s="139"/>
    </row>
    <row r="27" spans="1:15" ht="13.5" customHeight="1" x14ac:dyDescent="0.2">
      <c r="A27" s="33">
        <f>Teamet!A24</f>
        <v>0</v>
      </c>
      <c r="B27" s="136"/>
      <c r="C27" s="136">
        <f t="shared" si="0"/>
        <v>0</v>
      </c>
      <c r="D27" s="129"/>
      <c r="E27" s="136"/>
      <c r="F27" s="130"/>
      <c r="G27" s="137"/>
      <c r="H27" s="137">
        <f t="shared" si="1"/>
        <v>0</v>
      </c>
      <c r="I27" s="138"/>
      <c r="J27" s="137"/>
      <c r="K27" s="130"/>
      <c r="L27" s="139"/>
      <c r="M27" s="139">
        <f t="shared" si="2"/>
        <v>0</v>
      </c>
      <c r="N27" s="140"/>
      <c r="O27" s="139"/>
    </row>
    <row r="28" spans="1:15" ht="13.5" customHeight="1" x14ac:dyDescent="0.2">
      <c r="A28" s="33">
        <f>Teamet!A25</f>
        <v>0</v>
      </c>
      <c r="B28" s="136"/>
      <c r="C28" s="136">
        <f t="shared" si="0"/>
        <v>0</v>
      </c>
      <c r="D28" s="129"/>
      <c r="E28" s="136"/>
      <c r="F28" s="130"/>
      <c r="G28" s="137"/>
      <c r="H28" s="137">
        <f t="shared" si="1"/>
        <v>0</v>
      </c>
      <c r="I28" s="138"/>
      <c r="J28" s="137"/>
      <c r="K28" s="130"/>
      <c r="L28" s="139"/>
      <c r="M28" s="139">
        <f t="shared" si="2"/>
        <v>0</v>
      </c>
      <c r="N28" s="140"/>
      <c r="O28" s="139"/>
    </row>
    <row r="29" spans="1:15" ht="13.5" customHeight="1" x14ac:dyDescent="0.2">
      <c r="A29" s="33">
        <f>Teamet!A26</f>
        <v>0</v>
      </c>
      <c r="B29" s="136"/>
      <c r="C29" s="136">
        <f t="shared" si="0"/>
        <v>0</v>
      </c>
      <c r="D29" s="129"/>
      <c r="E29" s="136"/>
      <c r="F29" s="130"/>
      <c r="G29" s="137"/>
      <c r="H29" s="137">
        <f t="shared" si="1"/>
        <v>0</v>
      </c>
      <c r="I29" s="138"/>
      <c r="J29" s="137"/>
      <c r="K29" s="130"/>
      <c r="L29" s="139"/>
      <c r="M29" s="139">
        <f t="shared" si="2"/>
        <v>0</v>
      </c>
      <c r="N29" s="140"/>
      <c r="O29" s="139"/>
    </row>
    <row r="30" spans="1:15" ht="13.5" customHeight="1" x14ac:dyDescent="0.2">
      <c r="A30" s="33">
        <f>Teamet!A27</f>
        <v>0</v>
      </c>
      <c r="B30" s="136"/>
      <c r="C30" s="136">
        <f t="shared" si="0"/>
        <v>0</v>
      </c>
      <c r="D30" s="129"/>
      <c r="E30" s="136"/>
      <c r="F30" s="130"/>
      <c r="G30" s="137"/>
      <c r="H30" s="137">
        <f t="shared" si="1"/>
        <v>0</v>
      </c>
      <c r="I30" s="138"/>
      <c r="J30" s="137"/>
      <c r="K30" s="130"/>
      <c r="L30" s="139"/>
      <c r="M30" s="139">
        <f t="shared" si="2"/>
        <v>0</v>
      </c>
      <c r="N30" s="140"/>
      <c r="O30" s="139"/>
    </row>
    <row r="31" spans="1:15" ht="13.5" customHeight="1" x14ac:dyDescent="0.2">
      <c r="A31" s="33">
        <f>Teamet!A28</f>
        <v>0</v>
      </c>
      <c r="B31" s="136"/>
      <c r="C31" s="136">
        <f t="shared" si="0"/>
        <v>0</v>
      </c>
      <c r="D31" s="129"/>
      <c r="E31" s="136"/>
      <c r="F31" s="130"/>
      <c r="G31" s="137"/>
      <c r="H31" s="137">
        <f t="shared" si="1"/>
        <v>0</v>
      </c>
      <c r="I31" s="138"/>
      <c r="J31" s="137"/>
      <c r="K31" s="130"/>
      <c r="L31" s="139"/>
      <c r="M31" s="139">
        <f t="shared" si="2"/>
        <v>0</v>
      </c>
      <c r="N31" s="140"/>
      <c r="O31" s="139"/>
    </row>
    <row r="32" spans="1:15" ht="13.5" customHeight="1" x14ac:dyDescent="0.2">
      <c r="A32" s="33">
        <f>Teamet!A29</f>
        <v>0</v>
      </c>
      <c r="B32" s="136"/>
      <c r="C32" s="136">
        <f t="shared" si="0"/>
        <v>0</v>
      </c>
      <c r="D32" s="129"/>
      <c r="E32" s="136"/>
      <c r="F32" s="130"/>
      <c r="G32" s="137"/>
      <c r="H32" s="137">
        <f t="shared" si="1"/>
        <v>0</v>
      </c>
      <c r="I32" s="138"/>
      <c r="J32" s="137"/>
      <c r="K32" s="130"/>
      <c r="L32" s="139"/>
      <c r="M32" s="139">
        <f t="shared" si="2"/>
        <v>0</v>
      </c>
      <c r="N32" s="140"/>
      <c r="O32" s="139"/>
    </row>
    <row r="33" spans="1:15" ht="13.5" customHeight="1" x14ac:dyDescent="0.2">
      <c r="A33" s="33">
        <f>Teamet!A30</f>
        <v>0</v>
      </c>
      <c r="B33" s="136"/>
      <c r="C33" s="136">
        <f t="shared" si="0"/>
        <v>0</v>
      </c>
      <c r="D33" s="129"/>
      <c r="E33" s="136"/>
      <c r="F33" s="130"/>
      <c r="G33" s="137"/>
      <c r="H33" s="137">
        <f t="shared" si="1"/>
        <v>0</v>
      </c>
      <c r="I33" s="138"/>
      <c r="J33" s="137"/>
      <c r="K33" s="130"/>
      <c r="L33" s="139"/>
      <c r="M33" s="139">
        <f t="shared" si="2"/>
        <v>0</v>
      </c>
      <c r="N33" s="140"/>
      <c r="O33" s="139"/>
    </row>
    <row r="34" spans="1:15" ht="13.5" customHeight="1" x14ac:dyDescent="0.2">
      <c r="A34" s="33">
        <f>Teamet!A31</f>
        <v>0</v>
      </c>
      <c r="B34" s="136"/>
      <c r="C34" s="136">
        <f t="shared" si="0"/>
        <v>0</v>
      </c>
      <c r="D34" s="129"/>
      <c r="E34" s="136"/>
      <c r="F34" s="130"/>
      <c r="G34" s="137"/>
      <c r="H34" s="137">
        <f t="shared" si="1"/>
        <v>0</v>
      </c>
      <c r="I34" s="138"/>
      <c r="J34" s="137"/>
      <c r="K34" s="130"/>
      <c r="L34" s="139"/>
      <c r="M34" s="139">
        <f t="shared" si="2"/>
        <v>0</v>
      </c>
      <c r="N34" s="140"/>
      <c r="O34" s="139"/>
    </row>
    <row r="35" spans="1:15" ht="13.5" customHeight="1" x14ac:dyDescent="0.2">
      <c r="A35" s="33">
        <f>Teamet!A32</f>
        <v>0</v>
      </c>
      <c r="B35" s="136"/>
      <c r="C35" s="136">
        <f t="shared" si="0"/>
        <v>0</v>
      </c>
      <c r="D35" s="129"/>
      <c r="E35" s="136"/>
      <c r="F35" s="130"/>
      <c r="G35" s="137"/>
      <c r="H35" s="137">
        <f t="shared" si="1"/>
        <v>0</v>
      </c>
      <c r="I35" s="138"/>
      <c r="J35" s="137"/>
      <c r="K35" s="130"/>
      <c r="L35" s="139"/>
      <c r="M35" s="139">
        <f t="shared" si="2"/>
        <v>0</v>
      </c>
      <c r="N35" s="140"/>
      <c r="O35" s="139"/>
    </row>
    <row r="36" spans="1:15" ht="13.5" customHeight="1" x14ac:dyDescent="0.2">
      <c r="A36" s="33">
        <f>Teamet!A33</f>
        <v>0</v>
      </c>
      <c r="B36" s="136"/>
      <c r="C36" s="136">
        <f t="shared" si="0"/>
        <v>0</v>
      </c>
      <c r="D36" s="129"/>
      <c r="E36" s="136"/>
      <c r="F36" s="130"/>
      <c r="G36" s="137"/>
      <c r="H36" s="137">
        <f t="shared" si="1"/>
        <v>0</v>
      </c>
      <c r="I36" s="138"/>
      <c r="J36" s="137"/>
      <c r="K36" s="130"/>
      <c r="L36" s="139"/>
      <c r="M36" s="139">
        <f t="shared" si="2"/>
        <v>0</v>
      </c>
      <c r="N36" s="140"/>
      <c r="O36" s="139"/>
    </row>
    <row r="37" spans="1:15" ht="16" x14ac:dyDescent="0.2">
      <c r="A37" s="33">
        <f>Teamet!A34</f>
        <v>0</v>
      </c>
      <c r="B37" s="136"/>
      <c r="C37" s="136">
        <f t="shared" si="0"/>
        <v>0</v>
      </c>
      <c r="D37" s="129"/>
      <c r="E37" s="136"/>
      <c r="F37" s="130"/>
      <c r="G37" s="137"/>
      <c r="H37" s="137">
        <f t="shared" si="1"/>
        <v>0</v>
      </c>
      <c r="I37" s="138"/>
      <c r="J37" s="137"/>
      <c r="K37" s="130"/>
      <c r="L37" s="139"/>
      <c r="M37" s="139">
        <f t="shared" si="2"/>
        <v>0</v>
      </c>
      <c r="N37" s="140"/>
      <c r="O37" s="139"/>
    </row>
    <row r="38" spans="1:15" ht="13.5" customHeight="1" x14ac:dyDescent="0.2">
      <c r="A38" s="33">
        <f>Teamet!A35</f>
        <v>0</v>
      </c>
      <c r="B38" s="136"/>
      <c r="C38" s="136">
        <f t="shared" si="0"/>
        <v>0</v>
      </c>
      <c r="D38" s="129"/>
      <c r="E38" s="136"/>
      <c r="F38" s="130"/>
      <c r="G38" s="137"/>
      <c r="H38" s="137">
        <f t="shared" si="1"/>
        <v>0</v>
      </c>
      <c r="I38" s="138"/>
      <c r="J38" s="137"/>
      <c r="K38" s="130"/>
      <c r="L38" s="139"/>
      <c r="M38" s="139">
        <f t="shared" si="2"/>
        <v>0</v>
      </c>
      <c r="N38" s="140"/>
      <c r="O38" s="139"/>
    </row>
    <row r="39" spans="1:15" ht="13.5" customHeight="1" x14ac:dyDescent="0.2">
      <c r="A39" s="130" t="s">
        <v>105</v>
      </c>
      <c r="B39" s="141">
        <f t="shared" ref="B39:C39" si="3">SUM(B8:B32)</f>
        <v>3504</v>
      </c>
      <c r="C39" s="141">
        <f t="shared" si="3"/>
        <v>407.4</v>
      </c>
      <c r="D39" s="129"/>
      <c r="E39" s="141">
        <f>SUM(E8:E32)</f>
        <v>0</v>
      </c>
      <c r="F39" s="130"/>
      <c r="G39" s="142">
        <f t="shared" ref="G39:H39" si="4">SUM(G8:G32)</f>
        <v>0</v>
      </c>
      <c r="H39" s="142">
        <f t="shared" si="4"/>
        <v>0</v>
      </c>
      <c r="I39" s="138"/>
      <c r="J39" s="142">
        <f>SUM(J8:J32)</f>
        <v>0</v>
      </c>
      <c r="K39" s="130"/>
      <c r="L39" s="143">
        <f t="shared" ref="L39:M39" si="5">SUM(L8:L32)</f>
        <v>0</v>
      </c>
      <c r="M39" s="143">
        <f t="shared" si="5"/>
        <v>0</v>
      </c>
      <c r="N39" s="140"/>
      <c r="O39" s="143">
        <f>SUM(O8:O32)</f>
        <v>0</v>
      </c>
    </row>
  </sheetData>
  <mergeCells count="4">
    <mergeCell ref="B6:E6"/>
    <mergeCell ref="C3:E3"/>
    <mergeCell ref="G6:J6"/>
    <mergeCell ref="L6:O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80000"/>
  </sheetPr>
  <dimension ref="A1:J99"/>
  <sheetViews>
    <sheetView tabSelected="1" workbookViewId="0"/>
  </sheetViews>
  <sheetFormatPr baseColWidth="10" defaultColWidth="13.33203125" defaultRowHeight="15" customHeight="1" x14ac:dyDescent="0.2"/>
  <cols>
    <col min="1" max="1" width="3.6640625" customWidth="1"/>
    <col min="2" max="2" width="9.6640625" customWidth="1"/>
    <col min="3" max="3" width="31.6640625" customWidth="1"/>
    <col min="4" max="4" width="5.1640625" customWidth="1"/>
    <col min="5" max="5" width="5.6640625" customWidth="1"/>
    <col min="6" max="7" width="4.1640625" customWidth="1"/>
    <col min="8" max="8" width="8.6640625" customWidth="1"/>
    <col min="9" max="9" width="9.1640625" customWidth="1"/>
    <col min="10" max="10" width="10.1640625" customWidth="1"/>
  </cols>
  <sheetData>
    <row r="1" spans="1:10" ht="12.75" customHeight="1" x14ac:dyDescent="0.2">
      <c r="A1" s="57"/>
      <c r="B1" s="58" t="s">
        <v>2</v>
      </c>
      <c r="C1" s="59">
        <f>'Begynd her'!B6</f>
        <v>0</v>
      </c>
      <c r="D1" s="60"/>
      <c r="E1" s="1"/>
      <c r="F1" s="58" t="s">
        <v>4</v>
      </c>
      <c r="G1" s="110"/>
      <c r="H1" s="254">
        <f>'Begynd her'!B8</f>
        <v>0</v>
      </c>
      <c r="I1" s="238"/>
      <c r="J1" s="144"/>
    </row>
    <row r="2" spans="1:10" ht="15.75" customHeight="1" x14ac:dyDescent="0.2">
      <c r="A2" s="57"/>
      <c r="B2" s="58" t="s">
        <v>3</v>
      </c>
      <c r="C2" s="145">
        <f>'Begynd her'!D6</f>
        <v>0</v>
      </c>
      <c r="D2" s="60"/>
      <c r="E2" s="1"/>
      <c r="F2" s="58" t="s">
        <v>39</v>
      </c>
      <c r="G2" s="110"/>
      <c r="H2" s="254">
        <f>'Begynd her'!D10</f>
        <v>0</v>
      </c>
      <c r="I2" s="238"/>
      <c r="J2" s="145"/>
    </row>
    <row r="3" spans="1:10" ht="15.75" customHeight="1" x14ac:dyDescent="0.2">
      <c r="A3" s="57"/>
      <c r="B3" s="58" t="s">
        <v>6</v>
      </c>
      <c r="C3" s="59">
        <f>'Begynd her'!B10</f>
        <v>0</v>
      </c>
      <c r="D3" s="60"/>
      <c r="E3" s="1"/>
      <c r="F3" s="58" t="s">
        <v>40</v>
      </c>
      <c r="G3" s="110"/>
      <c r="H3" s="254">
        <f>'Begynd her'!B16</f>
        <v>2</v>
      </c>
      <c r="I3" s="238"/>
      <c r="J3" s="145"/>
    </row>
    <row r="4" spans="1:10" ht="15.75" customHeight="1" x14ac:dyDescent="0.2">
      <c r="A4" s="57"/>
      <c r="B4" s="58" t="s">
        <v>5</v>
      </c>
      <c r="C4" s="59">
        <f>'Begynd her'!D8</f>
        <v>0</v>
      </c>
      <c r="D4" s="60"/>
      <c r="E4" s="1"/>
      <c r="F4" s="58" t="s">
        <v>41</v>
      </c>
      <c r="G4" s="110"/>
      <c r="H4" s="254">
        <f>'Begynd her'!D16</f>
        <v>2</v>
      </c>
      <c r="I4" s="238"/>
      <c r="J4" s="145"/>
    </row>
    <row r="5" spans="1:10" ht="15.75" customHeight="1" x14ac:dyDescent="0.2">
      <c r="A5" s="1"/>
      <c r="B5" s="58"/>
      <c r="C5" s="146"/>
      <c r="D5" s="60"/>
      <c r="E5" s="1"/>
      <c r="F5" s="58" t="s">
        <v>42</v>
      </c>
      <c r="H5" s="254">
        <f>Budget!J6</f>
        <v>1.94</v>
      </c>
      <c r="I5" s="238"/>
      <c r="J5" s="147"/>
    </row>
    <row r="6" spans="1:10" ht="18" customHeight="1" x14ac:dyDescent="0.2">
      <c r="A6" s="58"/>
      <c r="B6" s="58"/>
      <c r="C6" s="58"/>
      <c r="D6" s="58"/>
      <c r="E6" s="148"/>
      <c r="F6" s="148"/>
      <c r="G6" s="148"/>
      <c r="H6" s="148"/>
      <c r="I6" s="148"/>
      <c r="J6" s="148"/>
    </row>
    <row r="7" spans="1:10" ht="18" customHeight="1" x14ac:dyDescent="0.2">
      <c r="A7" s="149" t="s">
        <v>106</v>
      </c>
      <c r="B7" s="150"/>
      <c r="C7" s="150"/>
      <c r="D7" s="150"/>
      <c r="E7" s="150"/>
      <c r="F7" s="150"/>
      <c r="G7" s="150"/>
      <c r="H7" s="151" t="s">
        <v>107</v>
      </c>
      <c r="I7" s="152"/>
      <c r="J7" s="153" t="s">
        <v>108</v>
      </c>
    </row>
    <row r="8" spans="1:10" ht="12.75" customHeight="1" x14ac:dyDescent="0.2">
      <c r="A8" s="110">
        <v>1</v>
      </c>
      <c r="B8" s="3" t="s">
        <v>55</v>
      </c>
      <c r="C8" s="1"/>
      <c r="D8" s="2"/>
      <c r="E8" s="3"/>
      <c r="F8" s="3"/>
      <c r="G8" s="3"/>
      <c r="H8" s="1"/>
      <c r="I8" s="154"/>
      <c r="J8" s="155" t="s">
        <v>109</v>
      </c>
    </row>
    <row r="9" spans="1:10" ht="12.75" customHeight="1" x14ac:dyDescent="0.2">
      <c r="A9" s="4">
        <v>11</v>
      </c>
      <c r="B9" s="91" t="str">
        <f>IF(A9="","",VLOOKUP(A9,OPSLAG!$A$2:$B$103,2))</f>
        <v>Rejse med offentlig transport</v>
      </c>
      <c r="C9" s="1"/>
      <c r="D9" s="82"/>
      <c r="E9" s="1"/>
      <c r="F9" s="3"/>
      <c r="G9" s="3"/>
      <c r="H9" s="156">
        <f>IF(D9=1,VLOOKUP(A9,Budget!A:K,11, FALSE),-SUMIF(Tasteark!$B$7:$B$300,A9,Tasteark!$E$7:$E$300))</f>
        <v>0</v>
      </c>
      <c r="I9" s="156"/>
      <c r="J9" s="155"/>
    </row>
    <row r="10" spans="1:10" ht="12.75" customHeight="1" x14ac:dyDescent="0.2">
      <c r="A10" s="1">
        <v>12</v>
      </c>
      <c r="B10" s="91" t="str">
        <f>IF(A10="","",VLOOKUP(A10,OPSLAG!$A$2:$B$103,2))</f>
        <v>Kørsel i egen bil (kørselsafregningsskemaer)</v>
      </c>
      <c r="C10" s="1"/>
      <c r="D10" s="82" t="str">
        <f>IF(Budget!D12="","",Budget!D12)</f>
        <v/>
      </c>
      <c r="E10" s="157">
        <f>+H10/H5</f>
        <v>0</v>
      </c>
      <c r="F10" s="82"/>
      <c r="G10" s="82"/>
      <c r="H10" s="156">
        <f>IF(D10=1,VLOOKUP(A10,Budget!A:K,11, FALSE),-SUMIF(Tasteark!$B$7:$B$300,A10,Tasteark!$E$7:$E$300))</f>
        <v>0</v>
      </c>
      <c r="I10" s="156"/>
      <c r="J10" s="155"/>
    </row>
    <row r="11" spans="1:10" ht="12.75" customHeight="1" x14ac:dyDescent="0.2">
      <c r="A11" s="1">
        <v>13</v>
      </c>
      <c r="B11" s="91" t="str">
        <f>IF(A11="","",VLOOKUP(A11,OPSLAG!$A$2:$B$103,2))</f>
        <v>Broafgift, færge mv.</v>
      </c>
      <c r="C11" s="1"/>
      <c r="D11" s="82" t="str">
        <f>IF(Budget!D13="","",Budget!D13)</f>
        <v/>
      </c>
      <c r="E11" s="3"/>
      <c r="F11" s="82"/>
      <c r="G11" s="3"/>
      <c r="H11" s="156">
        <f>IF(D11=1,VLOOKUP(A11,Budget!A:K,11, FALSE),-SUMIF(Tasteark!$B$7:$B$300,A11,Tasteark!$E$7:$E$300))</f>
        <v>0</v>
      </c>
      <c r="I11" s="156"/>
      <c r="J11" s="155"/>
    </row>
    <row r="12" spans="1:10" ht="12.75" customHeight="1" x14ac:dyDescent="0.2">
      <c r="A12" s="1"/>
      <c r="B12" s="158" t="s">
        <v>110</v>
      </c>
      <c r="C12" s="159"/>
      <c r="D12" s="160"/>
      <c r="E12" s="161"/>
      <c r="F12" s="160"/>
      <c r="G12" s="161"/>
      <c r="H12" s="162"/>
      <c r="I12" s="162">
        <f>SUBTOTAL(9,H9:H11)</f>
        <v>0</v>
      </c>
      <c r="J12" s="155">
        <f>Budget!L9</f>
        <v>0</v>
      </c>
    </row>
    <row r="13" spans="1:10" ht="12.75" customHeight="1" x14ac:dyDescent="0.2">
      <c r="A13" s="1">
        <v>14</v>
      </c>
      <c r="B13" s="91" t="str">
        <f>IF(A13="","",VLOOKUP(A13,OPSLAG!$A$2:$B$103,2))</f>
        <v>Forplejning til planlægning</v>
      </c>
      <c r="C13" s="1"/>
      <c r="D13" s="163"/>
      <c r="E13" s="3"/>
      <c r="F13" s="82"/>
      <c r="G13" s="3"/>
      <c r="H13" s="156">
        <f>IF(D13=1,VLOOKUP(A13,Budget!A:K,11, FALSE),-SUMIF(Tasteark!$B$7:$B$300,A13,Tasteark!$E$7:$E$300))</f>
        <v>0</v>
      </c>
      <c r="I13" s="156"/>
      <c r="J13" s="155">
        <f>Budget!L12</f>
        <v>0</v>
      </c>
    </row>
    <row r="14" spans="1:10" ht="12.75" customHeight="1" x14ac:dyDescent="0.2">
      <c r="A14" s="1">
        <v>15</v>
      </c>
      <c r="B14" s="91" t="str">
        <f>IF(A14="","",VLOOKUP(A14,OPSLAG!$A$2:$B$103,2))</f>
        <v>Lokaleleje til planlægning</v>
      </c>
      <c r="C14" s="1"/>
      <c r="D14" s="82"/>
      <c r="E14" s="3"/>
      <c r="F14" s="82"/>
      <c r="G14" s="3"/>
      <c r="H14" s="156">
        <f>IF(D14=1,VLOOKUP(A14,Budget!A:K,11, FALSE),-SUMIF(Tasteark!$B$7:$B$300,A14,Tasteark!$E$7:$E$300))</f>
        <v>0</v>
      </c>
      <c r="I14" s="156"/>
      <c r="J14" s="155">
        <f>Budget!L13</f>
        <v>0</v>
      </c>
    </row>
    <row r="15" spans="1:10" ht="12.75" customHeight="1" x14ac:dyDescent="0.2">
      <c r="A15" s="1">
        <v>16</v>
      </c>
      <c r="B15" s="91" t="str">
        <f>IF(A15="","",VLOOKUP(A15,OPSLAG!$A$2:$B$103,2))</f>
        <v>Materialer til planlægning</v>
      </c>
      <c r="C15" s="1"/>
      <c r="D15" s="82"/>
      <c r="E15" s="3"/>
      <c r="F15" s="82"/>
      <c r="G15" s="3"/>
      <c r="H15" s="156">
        <f>IF(D15=1,VLOOKUP(A15,Budget!A:K,11, FALSE),-SUMIF(Tasteark!$B$7:$B$300,A15,Tasteark!$E$7:$E$300))</f>
        <v>0</v>
      </c>
      <c r="I15" s="156"/>
      <c r="J15" s="155">
        <f>Budget!L14</f>
        <v>0</v>
      </c>
    </row>
    <row r="16" spans="1:10" ht="12.75" customHeight="1" x14ac:dyDescent="0.2">
      <c r="A16" s="1">
        <v>17</v>
      </c>
      <c r="B16" s="91" t="str">
        <f>IF(A16="","",VLOOKUP(A16,OPSLAG!$A$2:$B$103,2))</f>
        <v>Øvrige udgifter</v>
      </c>
      <c r="C16" s="1"/>
      <c r="D16" s="82"/>
      <c r="E16" s="3"/>
      <c r="F16" s="82"/>
      <c r="G16" s="3"/>
      <c r="H16" s="156">
        <f>IF(D16=1,VLOOKUP(A16,Budget!A:K,11, FALSE),-SUMIF(Tasteark!$B$7:$B$300,A16,Tasteark!$E$7:$E$300))</f>
        <v>0</v>
      </c>
      <c r="I16" s="156"/>
      <c r="J16" s="155">
        <f>Budget!L15</f>
        <v>0</v>
      </c>
    </row>
    <row r="17" spans="1:10" ht="12.75" customHeight="1" x14ac:dyDescent="0.2">
      <c r="A17" s="110">
        <v>1</v>
      </c>
      <c r="B17" s="3" t="s">
        <v>60</v>
      </c>
      <c r="C17" s="1"/>
      <c r="D17" s="82" t="str">
        <f>IF(Budget!D18="","",Budget!D18)</f>
        <v/>
      </c>
      <c r="E17" s="3"/>
      <c r="F17" s="82"/>
      <c r="G17" s="3"/>
      <c r="H17" s="156"/>
      <c r="I17" s="164">
        <f>SUBTOTAL(9,H9:H16)</f>
        <v>0</v>
      </c>
      <c r="J17" s="165">
        <f>SUM(J9:J16)</f>
        <v>0</v>
      </c>
    </row>
    <row r="18" spans="1:10" ht="12" customHeight="1" x14ac:dyDescent="0.2">
      <c r="A18" s="82"/>
      <c r="B18" s="2"/>
      <c r="C18" s="3"/>
      <c r="D18" s="82"/>
      <c r="E18" s="3"/>
      <c r="F18" s="82"/>
      <c r="G18" s="3"/>
      <c r="H18" s="156"/>
      <c r="I18" s="164"/>
      <c r="J18" s="155"/>
    </row>
    <row r="19" spans="1:10" ht="12.75" customHeight="1" x14ac:dyDescent="0.2">
      <c r="A19" s="110">
        <v>2</v>
      </c>
      <c r="B19" s="3" t="s">
        <v>61</v>
      </c>
      <c r="C19" s="2"/>
      <c r="D19" s="82" t="str">
        <f>IF(Budget!D22="","",Budget!D22)</f>
        <v/>
      </c>
      <c r="E19" s="3"/>
      <c r="F19" s="82"/>
      <c r="G19" s="3"/>
      <c r="H19" s="156"/>
      <c r="I19" s="1"/>
      <c r="J19" s="155"/>
    </row>
    <row r="20" spans="1:10" ht="12.75" customHeight="1" x14ac:dyDescent="0.2">
      <c r="A20" s="82">
        <v>21</v>
      </c>
      <c r="B20" s="91" t="str">
        <f>IF(A20="","",VLOOKUP(A20,OPSLAG!$A$2:$B$103,2))</f>
        <v>Rejse med offentlig transport</v>
      </c>
      <c r="C20" s="1"/>
      <c r="D20" s="82" t="str">
        <f>IF(Budget!D23="","",Budget!D23)</f>
        <v/>
      </c>
      <c r="E20" s="3"/>
      <c r="F20" s="82"/>
      <c r="G20" s="3"/>
      <c r="H20" s="156">
        <f>IF(D20=1,VLOOKUP(A20,Budget!A:K,11, FALSE),-SUMIF(Tasteark!$B$7:$B$300,A20,Tasteark!$E$7:$E$300))</f>
        <v>0</v>
      </c>
      <c r="I20" s="164"/>
      <c r="J20" s="155"/>
    </row>
    <row r="21" spans="1:10" ht="12.75" customHeight="1" x14ac:dyDescent="0.2">
      <c r="A21" s="82">
        <v>22</v>
      </c>
      <c r="B21" s="91" t="str">
        <f>IF(A21="","",VLOOKUP(A21,OPSLAG!$A$2:$B$103,2))</f>
        <v>Kørsel i egen bil (kørselsafregningsskemaer)</v>
      </c>
      <c r="C21" s="1"/>
      <c r="D21" s="82" t="str">
        <f>IF(Budget!D24="","",Budget!D24)</f>
        <v/>
      </c>
      <c r="E21" s="157">
        <f>+H21/H5</f>
        <v>0</v>
      </c>
      <c r="F21" s="82"/>
      <c r="G21" s="82"/>
      <c r="H21" s="156">
        <f>IF(D21=1,VLOOKUP(A21,Budget!A:K,11, FALSE),-SUMIF(Tasteark!$B$7:$B$300,A21,Tasteark!$E$7:$E$300))</f>
        <v>0</v>
      </c>
      <c r="I21" s="164"/>
      <c r="J21" s="155"/>
    </row>
    <row r="22" spans="1:10" ht="12.75" customHeight="1" x14ac:dyDescent="0.2">
      <c r="A22" s="82">
        <v>23</v>
      </c>
      <c r="B22" s="91" t="str">
        <f>IF(A22="","",VLOOKUP(A22,OPSLAG!$A$2:$B$103,2))</f>
        <v>Broafgift, færge mv.</v>
      </c>
      <c r="C22" s="3"/>
      <c r="D22" s="82"/>
      <c r="E22" s="3"/>
      <c r="F22" s="82"/>
      <c r="G22" s="3"/>
      <c r="H22" s="156">
        <f>IF(D22=1,VLOOKUP(A22,Budget!A:K,11, FALSE),-SUMIF(Tasteark!$B$7:$B$300,A22,Tasteark!$E$7:$E$300))</f>
        <v>0</v>
      </c>
      <c r="I22" s="164"/>
      <c r="J22" s="155"/>
    </row>
    <row r="23" spans="1:10" ht="12.75" customHeight="1" x14ac:dyDescent="0.2">
      <c r="A23" s="82"/>
      <c r="B23" s="158" t="s">
        <v>111</v>
      </c>
      <c r="C23" s="161"/>
      <c r="D23" s="160"/>
      <c r="E23" s="161"/>
      <c r="F23" s="160"/>
      <c r="G23" s="161"/>
      <c r="H23" s="162"/>
      <c r="I23" s="162">
        <f>SUBTOTAL(9,H20:H22)</f>
        <v>0</v>
      </c>
      <c r="J23" s="155">
        <f>Budget!L19</f>
        <v>0</v>
      </c>
    </row>
    <row r="24" spans="1:10" ht="12.75" customHeight="1" x14ac:dyDescent="0.2">
      <c r="A24" s="82">
        <v>24</v>
      </c>
      <c r="B24" s="91" t="str">
        <f>IF(A24="","",VLOOKUP(A24,OPSLAG!$A$2:$B$103,2))</f>
        <v>Forplejning til evaluering</v>
      </c>
      <c r="C24" s="3"/>
      <c r="D24" s="82"/>
      <c r="E24" s="3"/>
      <c r="F24" s="82"/>
      <c r="G24" s="3"/>
      <c r="H24" s="156">
        <f>IF(D24=1,VLOOKUP(A24,Budget!A:K,11, FALSE),-SUMIF(Tasteark!$B$7:$B$300,A24,Tasteark!$E$7:$E$300))</f>
        <v>0</v>
      </c>
      <c r="I24" s="164"/>
      <c r="J24" s="155">
        <f>Budget!L22</f>
        <v>0</v>
      </c>
    </row>
    <row r="25" spans="1:10" ht="12.75" customHeight="1" x14ac:dyDescent="0.2">
      <c r="A25" s="82">
        <v>25</v>
      </c>
      <c r="B25" s="91" t="str">
        <f>IF(A25="","",VLOOKUP(A25,OPSLAG!$A$2:$B$103,2))</f>
        <v>Lokaleleje til evaluering</v>
      </c>
      <c r="C25" s="3"/>
      <c r="D25" s="82"/>
      <c r="E25" s="3"/>
      <c r="F25" s="82"/>
      <c r="G25" s="3"/>
      <c r="H25" s="156">
        <f>IF(D25=1,VLOOKUP(A25,Budget!A:K,11, FALSE),-SUMIF(Tasteark!$B$7:$B$300,A25,Tasteark!$E$7:$E$300))</f>
        <v>0</v>
      </c>
      <c r="I25" s="164"/>
      <c r="J25" s="155">
        <f>Budget!L23</f>
        <v>0</v>
      </c>
    </row>
    <row r="26" spans="1:10" ht="12.75" customHeight="1" x14ac:dyDescent="0.2">
      <c r="A26" s="82">
        <v>26</v>
      </c>
      <c r="B26" s="91" t="str">
        <f>IF(A26="","",VLOOKUP(A26,OPSLAG!$A$2:$B$103,2))</f>
        <v>Materialer til evaluering</v>
      </c>
      <c r="C26" s="3"/>
      <c r="D26" s="82"/>
      <c r="E26" s="3"/>
      <c r="F26" s="82"/>
      <c r="G26" s="3"/>
      <c r="H26" s="156">
        <f>IF(D26=1,VLOOKUP(A26,Budget!A:K,11, FALSE),-SUMIF(Tasteark!$B$7:$B$300,A26,Tasteark!$E$7:$E$300))</f>
        <v>0</v>
      </c>
      <c r="I26" s="164"/>
      <c r="J26" s="155">
        <f>Budget!L24</f>
        <v>0</v>
      </c>
    </row>
    <row r="27" spans="1:10" ht="12.75" customHeight="1" x14ac:dyDescent="0.2">
      <c r="A27" s="82">
        <v>27</v>
      </c>
      <c r="B27" s="91" t="str">
        <f>IF(A27="","",VLOOKUP(A27,OPSLAG!$A$2:$B$103,2))</f>
        <v>Øvrige udgifter</v>
      </c>
      <c r="C27" s="3"/>
      <c r="D27" s="82"/>
      <c r="E27" s="3"/>
      <c r="F27" s="82"/>
      <c r="G27" s="3"/>
      <c r="H27" s="156">
        <f>IF(D27=1,VLOOKUP(A27,Budget!A:K,11, FALSE),-SUMIF(Tasteark!$B$7:$B$300,A27,Tasteark!$E$7:$E$300))</f>
        <v>0</v>
      </c>
      <c r="I27" s="164"/>
      <c r="J27" s="155">
        <f>Budget!L25</f>
        <v>0</v>
      </c>
    </row>
    <row r="28" spans="1:10" ht="12.75" customHeight="1" x14ac:dyDescent="0.2">
      <c r="A28" s="110">
        <v>2</v>
      </c>
      <c r="B28" s="3" t="s">
        <v>64</v>
      </c>
      <c r="C28" s="3"/>
      <c r="D28" s="82" t="str">
        <f>IF(Budget!D30="","",Budget!D30)</f>
        <v/>
      </c>
      <c r="E28" s="3"/>
      <c r="F28" s="82"/>
      <c r="G28" s="3"/>
      <c r="H28" s="156"/>
      <c r="I28" s="164">
        <f>SUBTOTAL(9,H20:H27)</f>
        <v>0</v>
      </c>
      <c r="J28" s="165">
        <f>SUM(J20:J27)</f>
        <v>0</v>
      </c>
    </row>
    <row r="29" spans="1:10" ht="12.75" customHeight="1" x14ac:dyDescent="0.2">
      <c r="A29" s="82"/>
      <c r="B29" s="2" t="str">
        <f>IF(A29="","",VLOOKUP(A29,OPSLAG!$A$2:$B$103,2))</f>
        <v/>
      </c>
      <c r="C29" s="3"/>
      <c r="D29" s="82"/>
      <c r="E29" s="3"/>
      <c r="F29" s="82"/>
      <c r="G29" s="3"/>
      <c r="H29" s="156"/>
      <c r="I29" s="164"/>
      <c r="J29" s="155"/>
    </row>
    <row r="30" spans="1:10" ht="12.75" customHeight="1" x14ac:dyDescent="0.2">
      <c r="A30" s="110">
        <v>3</v>
      </c>
      <c r="B30" s="3" t="s">
        <v>112</v>
      </c>
      <c r="C30" s="3"/>
      <c r="D30" s="82" t="str">
        <f>IF(Budget!D8="","",Budget!D8)</f>
        <v/>
      </c>
      <c r="E30" s="3"/>
      <c r="F30" s="82"/>
      <c r="G30" s="3"/>
      <c r="H30" s="156"/>
      <c r="I30" s="164"/>
      <c r="J30" s="155"/>
    </row>
    <row r="31" spans="1:10" ht="12.75" customHeight="1" x14ac:dyDescent="0.2">
      <c r="A31" s="82">
        <v>31</v>
      </c>
      <c r="B31" s="91" t="str">
        <f>IF(A31="","",VLOOKUP(A31,OPSLAG!$A$2:$B$103,2))</f>
        <v>Rejse med offentlig transport</v>
      </c>
      <c r="C31" s="3"/>
      <c r="D31" s="163"/>
      <c r="E31" s="3"/>
      <c r="F31" s="82"/>
      <c r="G31" s="3"/>
      <c r="H31" s="156">
        <f>IF(D31=1,VLOOKUP(A31,Budget!A:K,11, FALSE),-SUMIF(Tasteark!$B$7:$B$300,A31,Tasteark!$E$7:$E$300))</f>
        <v>0</v>
      </c>
      <c r="I31" s="164"/>
      <c r="J31" s="155"/>
    </row>
    <row r="32" spans="1:10" ht="12.75" customHeight="1" x14ac:dyDescent="0.2">
      <c r="A32" s="82">
        <v>32</v>
      </c>
      <c r="B32" s="253" t="str">
        <f>IF(A32="","",VLOOKUP(A32,OPSLAG!$A$2:$B$103,2))</f>
        <v>Kørsel i egen bil</v>
      </c>
      <c r="C32" s="238"/>
      <c r="D32" s="82" t="str">
        <f>IF(Budget!D12="","",Budget!D12)</f>
        <v/>
      </c>
      <c r="E32" s="157">
        <f>+H32/H5</f>
        <v>0</v>
      </c>
      <c r="F32" s="82"/>
      <c r="G32" s="166"/>
      <c r="H32" s="156">
        <f>IF(D32=1,VLOOKUP(A32,Budget!A:K,11, FALSE),-SUMIF(Tasteark!$B$7:$B$300,A32,Tasteark!$E$7:$E$300))</f>
        <v>0</v>
      </c>
      <c r="I32" s="164"/>
      <c r="J32" s="155"/>
    </row>
    <row r="33" spans="1:10" ht="12.75" customHeight="1" x14ac:dyDescent="0.2">
      <c r="A33" s="82">
        <v>33</v>
      </c>
      <c r="B33" s="91" t="str">
        <f>IF(A33="","",VLOOKUP(A33,OPSLAG!$A$2:$B$103,2))</f>
        <v>Broafgift, færge mv.</v>
      </c>
      <c r="C33" s="3"/>
      <c r="D33" s="82" t="str">
        <f>IF(Budget!D13="","",Budget!D13)</f>
        <v/>
      </c>
      <c r="E33" s="3"/>
      <c r="F33" s="82"/>
      <c r="G33" s="3"/>
      <c r="H33" s="156">
        <f>IF(D33=1,VLOOKUP(A33,Budget!A:K,11, FALSE),-SUMIF(Tasteark!$B$7:$B$300,A33,Tasteark!$E$7:$E$300))</f>
        <v>0</v>
      </c>
      <c r="I33" s="164"/>
      <c r="J33" s="155"/>
    </row>
    <row r="34" spans="1:10" ht="12.75" customHeight="1" x14ac:dyDescent="0.2">
      <c r="A34" s="82"/>
      <c r="B34" s="158" t="s">
        <v>113</v>
      </c>
      <c r="C34" s="3"/>
      <c r="D34" s="82"/>
      <c r="E34" s="3"/>
      <c r="F34" s="82"/>
      <c r="G34" s="3"/>
      <c r="H34" s="156"/>
      <c r="I34" s="164">
        <f>SUBTOTAL(9,H31:H33)</f>
        <v>0</v>
      </c>
      <c r="J34" s="155">
        <f>Budget!L32</f>
        <v>0</v>
      </c>
    </row>
    <row r="35" spans="1:10" ht="12.75" customHeight="1" x14ac:dyDescent="0.2">
      <c r="A35" s="82">
        <v>34</v>
      </c>
      <c r="B35" s="91" t="str">
        <f>IF(A35="","",VLOOKUP(A35,OPSLAG!$A$2:$B$103,2))</f>
        <v>Transport ifm. aktiviteter</v>
      </c>
      <c r="C35" s="3"/>
      <c r="D35" s="82" t="str">
        <f>IF(Budget!D14="","",Budget!D14)</f>
        <v/>
      </c>
      <c r="E35" s="3"/>
      <c r="F35" s="82"/>
      <c r="G35" s="3"/>
      <c r="H35" s="156">
        <f>IF(D35=1,VLOOKUP(A35,Budget!A:K,11, FALSE),-SUMIF(Tasteark!$B$7:$B$300,A35,Tasteark!$E$7:$E$300))</f>
        <v>0</v>
      </c>
      <c r="I35" s="164"/>
      <c r="J35" s="155">
        <f>Budget!L35</f>
        <v>0</v>
      </c>
    </row>
    <row r="36" spans="1:10" ht="12.75" customHeight="1" x14ac:dyDescent="0.2">
      <c r="A36" s="82">
        <v>36</v>
      </c>
      <c r="B36" s="91" t="str">
        <f>IF(A36="","",VLOOKUP(A36,OPSLAG!$A$2:$B$103,2))</f>
        <v>Øvrige udgifter</v>
      </c>
      <c r="C36" s="3"/>
      <c r="D36" s="82" t="str">
        <f>IF(Budget!D16="","",Budget!D16)</f>
        <v/>
      </c>
      <c r="E36" s="3"/>
      <c r="F36" s="82"/>
      <c r="G36" s="3"/>
      <c r="H36" s="156">
        <f>IF(D36=1,VLOOKUP(A36,Budget!A:K,11, FALSE),-SUMIF(Tasteark!$B$7:$B$300,A36,Tasteark!$E$7:$E$300))</f>
        <v>0</v>
      </c>
      <c r="I36" s="164"/>
      <c r="J36" s="155">
        <f>Budget!L36</f>
        <v>0</v>
      </c>
    </row>
    <row r="37" spans="1:10" ht="12.75" customHeight="1" x14ac:dyDescent="0.2">
      <c r="A37" s="82">
        <v>37</v>
      </c>
      <c r="B37" s="91" t="str">
        <f>IF(A37="","",VLOOKUP(A37,OPSLAG!$A$2:$B$103,2))</f>
        <v>Administration</v>
      </c>
      <c r="C37" s="3"/>
      <c r="D37" s="82"/>
      <c r="E37" s="3"/>
      <c r="F37" s="82"/>
      <c r="G37" s="3"/>
      <c r="H37" s="156">
        <f>IF(D37=1,VLOOKUP(A37,Budget!A:K,11, FALSE),-SUMIF(Tasteark!$B$7:$B$300,A37,Tasteark!$E$7:$E$300))</f>
        <v>0</v>
      </c>
      <c r="I37" s="164"/>
      <c r="J37" s="155">
        <f>Budget!L37</f>
        <v>0</v>
      </c>
    </row>
    <row r="38" spans="1:10" ht="12.75" customHeight="1" x14ac:dyDescent="0.2">
      <c r="A38" s="82">
        <v>38</v>
      </c>
      <c r="B38" s="91" t="str">
        <f>IF(A38="","",VLOOKUP(A38,OPSLAG!$A$2:$B$103,2))</f>
        <v>FRITEKST</v>
      </c>
      <c r="C38" s="3"/>
      <c r="D38" s="82"/>
      <c r="E38" s="3"/>
      <c r="F38" s="82"/>
      <c r="G38" s="3"/>
      <c r="H38" s="156">
        <f>IF(D38=1,VLOOKUP(A38,Budget!A:K,11, FALSE),-SUMIF(Tasteark!$B$7:$B$300,A38,Tasteark!$E$7:$E$300))</f>
        <v>0</v>
      </c>
      <c r="I38" s="164"/>
      <c r="J38" s="155"/>
    </row>
    <row r="39" spans="1:10" ht="12.75" customHeight="1" x14ac:dyDescent="0.2">
      <c r="A39" s="82">
        <v>39</v>
      </c>
      <c r="B39" s="91" t="str">
        <f>IF(A39="","",VLOOKUP(A39,OPSLAG!$A$2:$B$103,2))</f>
        <v>FRITEKST</v>
      </c>
      <c r="C39" s="3"/>
      <c r="D39" s="82"/>
      <c r="E39" s="3"/>
      <c r="F39" s="82"/>
      <c r="G39" s="3"/>
      <c r="H39" s="156">
        <f>IF(D39=1,VLOOKUP(A39,Budget!A:K,11, FALSE),-SUMIF(Tasteark!$B$7:$B$300,A39,Tasteark!$E$7:$E$300))</f>
        <v>0</v>
      </c>
      <c r="I39" s="164"/>
      <c r="J39" s="155"/>
    </row>
    <row r="40" spans="1:10" ht="12.75" customHeight="1" x14ac:dyDescent="0.2">
      <c r="A40" s="82">
        <v>3</v>
      </c>
      <c r="B40" s="3" t="s">
        <v>114</v>
      </c>
      <c r="C40" s="3"/>
      <c r="D40" s="82" t="str">
        <f>IF(Budget!D22="","",Budget!D22)</f>
        <v/>
      </c>
      <c r="E40" s="3"/>
      <c r="F40" s="82"/>
      <c r="G40" s="3"/>
      <c r="H40" s="156"/>
      <c r="I40" s="164">
        <f>SUBTOTAL(9,H31:H37)</f>
        <v>0</v>
      </c>
      <c r="J40" s="165">
        <f>SUM(J31:J39)</f>
        <v>0</v>
      </c>
    </row>
    <row r="41" spans="1:10" ht="6" customHeight="1" x14ac:dyDescent="0.2">
      <c r="A41" s="82"/>
      <c r="B41" s="2" t="str">
        <f>IF(A41="","",VLOOKUP(A41,OPSLAG!$A$2:$B$103,2))</f>
        <v/>
      </c>
      <c r="C41" s="3"/>
      <c r="D41" s="82"/>
      <c r="E41" s="3"/>
      <c r="F41" s="82"/>
      <c r="G41" s="3"/>
      <c r="H41" s="156"/>
      <c r="I41" s="164"/>
      <c r="J41" s="155"/>
    </row>
    <row r="42" spans="1:10" ht="12.75" customHeight="1" x14ac:dyDescent="0.2">
      <c r="A42" s="110">
        <v>4</v>
      </c>
      <c r="B42" s="3" t="s">
        <v>115</v>
      </c>
      <c r="C42" s="3"/>
      <c r="D42" s="82" t="str">
        <f>IF(Budget!D24="","",Budget!D24)</f>
        <v/>
      </c>
      <c r="E42" s="3"/>
      <c r="F42" s="82"/>
      <c r="G42" s="3"/>
      <c r="H42" s="156"/>
      <c r="I42" s="164"/>
      <c r="J42" s="155"/>
    </row>
    <row r="43" spans="1:10" ht="12.75" customHeight="1" x14ac:dyDescent="0.2">
      <c r="A43" s="110"/>
      <c r="B43" s="3" t="s">
        <v>68</v>
      </c>
      <c r="C43" s="3"/>
      <c r="D43" s="82"/>
      <c r="E43" s="3"/>
      <c r="F43" s="82"/>
      <c r="G43" s="3"/>
      <c r="H43" s="156"/>
      <c r="I43" s="164"/>
      <c r="J43" s="155">
        <f>Budget!L40</f>
        <v>0</v>
      </c>
    </row>
    <row r="44" spans="1:10" ht="12.75" customHeight="1" x14ac:dyDescent="0.2">
      <c r="A44" s="82">
        <v>41</v>
      </c>
      <c r="B44" s="91" t="str">
        <f>IF(A44="","",VLOOKUP(A44,OPSLAG!$A$2:$B$103,2))</f>
        <v>Køb af mad- og drikkevarer hos grossist</v>
      </c>
      <c r="C44" s="3"/>
      <c r="D44" s="82"/>
      <c r="E44" s="3"/>
      <c r="F44" s="82"/>
      <c r="G44" s="3"/>
      <c r="H44" s="156">
        <f>IF(D44=1,VLOOKUP(A44,Budget!A:K,11, FALSE),-SUMIF(Tasteark!$B$7:$B$300,A44,Tasteark!$E$7:$E$300))</f>
        <v>0</v>
      </c>
      <c r="I44" s="164"/>
      <c r="J44" s="155">
        <f>Budget!L41</f>
        <v>0</v>
      </c>
    </row>
    <row r="45" spans="1:10" ht="12.75" customHeight="1" x14ac:dyDescent="0.2">
      <c r="A45" s="82">
        <v>42</v>
      </c>
      <c r="B45" s="91" t="str">
        <f>IF(A45="","",VLOOKUP(A45,OPSLAG!$A$2:$B$103,2))</f>
        <v>Køb af mad- og drikkevarer i supermarked</v>
      </c>
      <c r="C45" s="3"/>
      <c r="D45" s="82"/>
      <c r="E45" s="3"/>
      <c r="F45" s="82"/>
      <c r="G45" s="3"/>
      <c r="H45" s="156">
        <f>IF(D45=1,VLOOKUP(A45,Budget!A:K,11, FALSE),-SUMIF(Tasteark!$B$7:$B$300,A45,Tasteark!$E$7:$E$300))</f>
        <v>0</v>
      </c>
      <c r="I45" s="164"/>
      <c r="J45" s="155">
        <f>Budget!L42</f>
        <v>0</v>
      </c>
    </row>
    <row r="46" spans="1:10" ht="12.75" customHeight="1" x14ac:dyDescent="0.2">
      <c r="A46" s="82">
        <v>43</v>
      </c>
      <c r="B46" s="91" t="str">
        <f>IF(A46="","",VLOOKUP(A46,OPSLAG!$A$2:$B$103,2))</f>
        <v>Køb af mad- og drikkevarer - andet</v>
      </c>
      <c r="C46" s="3"/>
      <c r="D46" s="82"/>
      <c r="E46" s="3"/>
      <c r="F46" s="82"/>
      <c r="G46" s="3"/>
      <c r="H46" s="156">
        <f>IF(D46=1,VLOOKUP(A46,Budget!A:K,11, FALSE),-SUMIF(Tasteark!$B$7:$B$300,A46,Tasteark!$E$7:$E$300))</f>
        <v>0</v>
      </c>
      <c r="I46" s="164"/>
      <c r="J46" s="155">
        <f>Budget!L43</f>
        <v>0</v>
      </c>
    </row>
    <row r="47" spans="1:10" ht="12.75" customHeight="1" x14ac:dyDescent="0.2">
      <c r="A47" s="82">
        <v>44</v>
      </c>
      <c r="B47" s="91" t="str">
        <f>IF(A47="","",VLOOKUP(A47,OPSLAG!$A$2:$B$103,2))</f>
        <v>Kioskvarer</v>
      </c>
      <c r="C47" s="3"/>
      <c r="D47" s="82"/>
      <c r="E47" s="3"/>
      <c r="F47" s="82"/>
      <c r="G47" s="3"/>
      <c r="H47" s="156">
        <f>IF(D47=1,VLOOKUP(A47,Budget!A:K,11, FALSE),-SUMIF(Tasteark!$B$7:$B$300,A47,Tasteark!$E$7:$E$300))</f>
        <v>0</v>
      </c>
      <c r="I47" s="164"/>
      <c r="J47" s="155">
        <f>Budget!L44</f>
        <v>0</v>
      </c>
    </row>
    <row r="48" spans="1:10" ht="12.75" customHeight="1" x14ac:dyDescent="0.2">
      <c r="A48" s="110"/>
      <c r="B48" s="3"/>
      <c r="C48" s="3"/>
      <c r="D48" s="82"/>
      <c r="E48" s="3"/>
      <c r="F48" s="82"/>
      <c r="G48" s="3"/>
      <c r="H48" s="156"/>
      <c r="I48" s="164"/>
      <c r="J48" s="167"/>
    </row>
    <row r="49" spans="1:10" ht="12.75" customHeight="1" x14ac:dyDescent="0.2">
      <c r="A49" s="110">
        <v>5</v>
      </c>
      <c r="B49" s="3" t="s">
        <v>69</v>
      </c>
      <c r="C49" s="3"/>
      <c r="D49" s="82"/>
      <c r="E49" s="3"/>
      <c r="F49" s="82"/>
      <c r="G49" s="3"/>
      <c r="H49" s="156"/>
      <c r="I49" s="164"/>
      <c r="J49" s="155">
        <f>Budget!L46</f>
        <v>0</v>
      </c>
    </row>
    <row r="50" spans="1:10" ht="12.75" customHeight="1" x14ac:dyDescent="0.2">
      <c r="A50" s="82">
        <v>51</v>
      </c>
      <c r="B50" s="91" t="str">
        <f>IF(A50="","",VLOOKUP(A50,OPSLAG!$A$2:$B$103,2))</f>
        <v>Materialer til aktiviteter og undervisning</v>
      </c>
      <c r="C50" s="3"/>
      <c r="D50" s="82"/>
      <c r="E50" s="3"/>
      <c r="F50" s="82"/>
      <c r="G50" s="3"/>
      <c r="H50" s="156">
        <f>IF(D50=1,VLOOKUP(A50,Budget!A:K,11, FALSE),-SUMIF(Tasteark!$B$7:$B$300,A50,Tasteark!$E$7:$E$300))</f>
        <v>0</v>
      </c>
      <c r="I50" s="164"/>
      <c r="J50" s="155">
        <f>Budget!L47</f>
        <v>0</v>
      </c>
    </row>
    <row r="51" spans="1:10" ht="12.75" customHeight="1" x14ac:dyDescent="0.2">
      <c r="A51" s="82">
        <v>52</v>
      </c>
      <c r="B51" s="91" t="str">
        <f>IF(A51="","",VLOOKUP(A51,OPSLAG!$A$2:$B$103,2))</f>
        <v>FRITEKST</v>
      </c>
      <c r="C51" s="3"/>
      <c r="D51" s="82"/>
      <c r="E51" s="3"/>
      <c r="F51" s="82"/>
      <c r="G51" s="3"/>
      <c r="H51" s="156">
        <f>IF(D51=1,VLOOKUP(A51,Budget!A:K,11, FALSE),-SUMIF(Tasteark!$B$7:$B$300,A51,Tasteark!$E$7:$E$300))</f>
        <v>0</v>
      </c>
      <c r="I51" s="164"/>
      <c r="J51" s="155">
        <f>Budget!L48</f>
        <v>0</v>
      </c>
    </row>
    <row r="52" spans="1:10" ht="12.75" customHeight="1" x14ac:dyDescent="0.2">
      <c r="A52" s="82">
        <v>53</v>
      </c>
      <c r="B52" s="91" t="str">
        <f>IF(A52="","",VLOOKUP(A52,OPSLAG!$A$2:$B$103,2))</f>
        <v>FRITEKST</v>
      </c>
      <c r="C52" s="3"/>
      <c r="D52" s="82"/>
      <c r="E52" s="3"/>
      <c r="F52" s="82"/>
      <c r="G52" s="3"/>
      <c r="H52" s="156">
        <f>IF(D52=1,VLOOKUP(A52,Budget!A:K,11, FALSE),-SUMIF(Tasteark!$B$7:$B$300,A52,Tasteark!$E$7:$E$300))</f>
        <v>0</v>
      </c>
      <c r="I52" s="164"/>
      <c r="J52" s="155">
        <f>Budget!L49</f>
        <v>0</v>
      </c>
    </row>
    <row r="53" spans="1:10" ht="12.75" customHeight="1" x14ac:dyDescent="0.2">
      <c r="A53" s="82">
        <v>54</v>
      </c>
      <c r="B53" s="91" t="str">
        <f>IF(A53="","",VLOOKUP(A53,OPSLAG!$A$2:$B$103,2))</f>
        <v>FRITEKST</v>
      </c>
      <c r="C53" s="3"/>
      <c r="D53" s="82"/>
      <c r="E53" s="3"/>
      <c r="F53" s="82"/>
      <c r="G53" s="3"/>
      <c r="H53" s="156">
        <f>IF(D53=1,VLOOKUP(A53,Budget!A:K,11, FALSE),-SUMIF(Tasteark!$B$7:$B$300,A53,Tasteark!$E$7:$E$300))</f>
        <v>0</v>
      </c>
      <c r="I53" s="164"/>
      <c r="J53" s="155">
        <f>Budget!L50</f>
        <v>0</v>
      </c>
    </row>
    <row r="54" spans="1:10" ht="12.75" customHeight="1" x14ac:dyDescent="0.2">
      <c r="A54" s="82">
        <v>55</v>
      </c>
      <c r="B54" s="91" t="str">
        <f>IF(A54="","",VLOOKUP(A54,OPSLAG!$A$2:$B$103,2))</f>
        <v>FRITEKST</v>
      </c>
      <c r="C54" s="3"/>
      <c r="D54" s="82"/>
      <c r="E54" s="3"/>
      <c r="F54" s="82"/>
      <c r="G54" s="3"/>
      <c r="H54" s="156">
        <f>IF(D54=1,VLOOKUP(A54,Budget!A:K,11, FALSE),-SUMIF(Tasteark!$B$7:$B$300,A54,Tasteark!$E$7:$E$300))</f>
        <v>0</v>
      </c>
      <c r="I54" s="164"/>
      <c r="J54" s="155">
        <f>Budget!L51</f>
        <v>0</v>
      </c>
    </row>
    <row r="55" spans="1:10" ht="12.75" customHeight="1" x14ac:dyDescent="0.2">
      <c r="A55" s="82">
        <v>56</v>
      </c>
      <c r="B55" s="91" t="str">
        <f>IF(A55="","",VLOOKUP(A55,OPSLAG!$A$2:$B$103,2))</f>
        <v>FRITEKST</v>
      </c>
      <c r="C55" s="3"/>
      <c r="D55" s="82"/>
      <c r="E55" s="3"/>
      <c r="F55" s="82"/>
      <c r="G55" s="3"/>
      <c r="H55" s="156">
        <f>IF(D55=1,VLOOKUP(A55,Budget!A:K,11, FALSE),-SUMIF(Tasteark!$B$7:$B$300,A55,Tasteark!$E$7:$E$300))</f>
        <v>0</v>
      </c>
      <c r="I55" s="164"/>
      <c r="J55" s="155">
        <f>Budget!L52</f>
        <v>0</v>
      </c>
    </row>
    <row r="56" spans="1:10" ht="12.75" customHeight="1" x14ac:dyDescent="0.2">
      <c r="A56" s="82">
        <v>57</v>
      </c>
      <c r="B56" s="91" t="str">
        <f>IF(A56="","",VLOOKUP(A56,OPSLAG!$A$2:$B$103,2))</f>
        <v>FRITEKST</v>
      </c>
      <c r="C56" s="3"/>
      <c r="D56" s="82"/>
      <c r="E56" s="3"/>
      <c r="F56" s="82"/>
      <c r="G56" s="3"/>
      <c r="H56" s="156">
        <f>IF(D56=1,VLOOKUP(A56,Budget!A:K,11, FALSE),-SUMIF(Tasteark!$B$7:$B$300,A56,Tasteark!$E$7:$E$300))</f>
        <v>0</v>
      </c>
      <c r="I56" s="164"/>
      <c r="J56" s="155">
        <f>Budget!L53</f>
        <v>0</v>
      </c>
    </row>
    <row r="57" spans="1:10" ht="12.75" customHeight="1" x14ac:dyDescent="0.2">
      <c r="A57" s="82">
        <v>58</v>
      </c>
      <c r="B57" s="91" t="str">
        <f>IF(A57="","",VLOOKUP(A57,OPSLAG!$A$2:$B$103,2))</f>
        <v>FRITEKST</v>
      </c>
      <c r="C57" s="3"/>
      <c r="D57" s="82"/>
      <c r="E57" s="3"/>
      <c r="F57" s="82"/>
      <c r="G57" s="3"/>
      <c r="H57" s="156">
        <f>IF(D57=1,VLOOKUP(A57,Budget!A:K,11, FALSE),-SUMIF(Tasteark!$B$7:$B$300,A57,Tasteark!$E$7:$E$300))</f>
        <v>0</v>
      </c>
      <c r="I57" s="164"/>
      <c r="J57" s="155">
        <f>Budget!L54</f>
        <v>0</v>
      </c>
    </row>
    <row r="58" spans="1:10" ht="12.75" customHeight="1" x14ac:dyDescent="0.2">
      <c r="A58" s="82">
        <v>59</v>
      </c>
      <c r="B58" s="91" t="str">
        <f>IF(A58="","",VLOOKUP(A58,OPSLAG!$A$2:$B$103,2))</f>
        <v>FRITEKST</v>
      </c>
      <c r="C58" s="3"/>
      <c r="D58" s="82"/>
      <c r="E58" s="3"/>
      <c r="F58" s="82"/>
      <c r="G58" s="3"/>
      <c r="H58" s="156">
        <f>IF(D58=1,VLOOKUP(A58,Budget!A:K,11, FALSE),-SUMIF(Tasteark!$B$7:$B$300,A58,Tasteark!$E$7:$E$300))</f>
        <v>0</v>
      </c>
      <c r="I58" s="164"/>
      <c r="J58" s="155">
        <f>Budget!L55</f>
        <v>0</v>
      </c>
    </row>
    <row r="59" spans="1:10" ht="12.75" customHeight="1" x14ac:dyDescent="0.2">
      <c r="A59" s="110">
        <v>5</v>
      </c>
      <c r="B59" s="3" t="s">
        <v>116</v>
      </c>
      <c r="C59" s="3"/>
      <c r="D59" s="82"/>
      <c r="E59" s="3"/>
      <c r="F59" s="82"/>
      <c r="G59" s="3"/>
      <c r="H59" s="156"/>
      <c r="I59" s="164">
        <f>SUBTOTAL(9,H50)</f>
        <v>0</v>
      </c>
      <c r="J59" s="165">
        <f>SUM(J49:J58)</f>
        <v>0</v>
      </c>
    </row>
    <row r="60" spans="1:10" ht="12" customHeight="1" x14ac:dyDescent="0.2">
      <c r="A60" s="110"/>
      <c r="B60" s="3"/>
      <c r="C60" s="3"/>
      <c r="D60" s="82"/>
      <c r="E60" s="3"/>
      <c r="F60" s="82"/>
      <c r="G60" s="3"/>
      <c r="H60" s="156"/>
      <c r="I60" s="164"/>
      <c r="J60" s="155"/>
    </row>
    <row r="61" spans="1:10" ht="12.75" customHeight="1" x14ac:dyDescent="0.2">
      <c r="A61" s="110">
        <v>8</v>
      </c>
      <c r="B61" s="3" t="s">
        <v>70</v>
      </c>
      <c r="C61" s="3"/>
      <c r="D61" s="82"/>
      <c r="E61" s="3"/>
      <c r="F61" s="82"/>
      <c r="G61" s="3"/>
      <c r="H61" s="156"/>
      <c r="I61" s="164"/>
      <c r="J61" s="155"/>
    </row>
    <row r="62" spans="1:10" ht="12.75" customHeight="1" x14ac:dyDescent="0.2">
      <c r="A62" s="82">
        <v>81</v>
      </c>
      <c r="B62" s="91" t="str">
        <f>IF(A62="","",VLOOKUP(A62,OPSLAG!$A$2:$B$103,2))</f>
        <v>Brugerbetalinger, til særlige forhold på kurset (skal være i minus)</v>
      </c>
      <c r="C62" s="3"/>
      <c r="D62" s="82"/>
      <c r="E62" s="3"/>
      <c r="F62" s="82"/>
      <c r="G62" s="3"/>
      <c r="H62" s="156">
        <f>IF(D62=1,VLOOKUP(A62,Budget!A:K,11, FALSE),-SUMIF(Tasteark!$B$7:$B$300,A62,Tasteark!$E$7:$E$300))</f>
        <v>0</v>
      </c>
      <c r="I62" s="164"/>
      <c r="J62" s="155">
        <f>Budget!L58</f>
        <v>0</v>
      </c>
    </row>
    <row r="63" spans="1:10" ht="12.75" customHeight="1" x14ac:dyDescent="0.2">
      <c r="A63" s="82">
        <v>82</v>
      </c>
      <c r="B63" s="91" t="str">
        <f>IF(A63="","",VLOOKUP(A63,OPSLAG!$A$2:$B$103,2))</f>
        <v>Udgifter, til særlige forhold på kurset</v>
      </c>
      <c r="C63" s="1"/>
      <c r="D63" s="82"/>
      <c r="E63" s="3"/>
      <c r="F63" s="82"/>
      <c r="G63" s="3"/>
      <c r="H63" s="156">
        <f>IF(D63=1,VLOOKUP(A63,Budget!A:K,11, FALSE),-SUMIF(Tasteark!$B$7:$B$300,A63,Tasteark!$E$7:$E$300))</f>
        <v>0</v>
      </c>
      <c r="I63" s="164"/>
      <c r="J63" s="155">
        <f>Budget!L59</f>
        <v>0</v>
      </c>
    </row>
    <row r="64" spans="1:10" ht="12.75" customHeight="1" x14ac:dyDescent="0.2">
      <c r="A64" s="82">
        <v>83</v>
      </c>
      <c r="B64" s="91" t="str">
        <f>IF(A64="","",VLOOKUP(A64,OPSLAG!$A$2:$B$103,2))</f>
        <v>Indtægter, salg til deltagere og team (skal være i minus)</v>
      </c>
      <c r="C64" s="3"/>
      <c r="D64" s="82"/>
      <c r="E64" s="3"/>
      <c r="F64" s="82"/>
      <c r="G64" s="3"/>
      <c r="H64" s="156">
        <f>IF(D64=1,VLOOKUP(A64,Budget!A:K,11, FALSE),-SUMIF(Tasteark!$B$7:$B$300,A64,Tasteark!$E$7:$E$300))</f>
        <v>0</v>
      </c>
      <c r="I64" s="164"/>
      <c r="J64" s="155">
        <f>Budget!L60</f>
        <v>0</v>
      </c>
    </row>
    <row r="65" spans="1:10" ht="12.75" customHeight="1" x14ac:dyDescent="0.2">
      <c r="A65" s="82">
        <v>84</v>
      </c>
      <c r="B65" s="91" t="str">
        <f>IF(A65="","",VLOOKUP(A65,OPSLAG!$A$2:$B$103,2))</f>
        <v>Udgifter, indkøb vedr. salg til deltagere og team</v>
      </c>
      <c r="C65" s="3"/>
      <c r="D65" s="82"/>
      <c r="E65" s="3"/>
      <c r="F65" s="82"/>
      <c r="G65" s="3"/>
      <c r="H65" s="156">
        <f>IF(D65=1,VLOOKUP(A65,Budget!A:K,11, FALSE),-SUMIF(Tasteark!$B$7:$B$300,A65,Tasteark!$E$7:$E$300))</f>
        <v>0</v>
      </c>
      <c r="I65" s="164"/>
      <c r="J65" s="155">
        <f>Budget!L61</f>
        <v>0</v>
      </c>
    </row>
    <row r="66" spans="1:10" ht="12.75" customHeight="1" x14ac:dyDescent="0.2">
      <c r="A66" s="110">
        <v>8</v>
      </c>
      <c r="B66" s="3" t="s">
        <v>71</v>
      </c>
      <c r="C66" s="3"/>
      <c r="D66" s="82"/>
      <c r="E66" s="3"/>
      <c r="F66" s="82"/>
      <c r="G66" s="3"/>
      <c r="H66" s="156"/>
      <c r="I66" s="164">
        <f>SUBTOTAL(9,H62:H65)</f>
        <v>0</v>
      </c>
      <c r="J66" s="165">
        <f>SUM(J62:J65)</f>
        <v>0</v>
      </c>
    </row>
    <row r="67" spans="1:10" ht="15" customHeight="1" x14ac:dyDescent="0.2">
      <c r="A67" s="82"/>
      <c r="B67" s="2" t="str">
        <f>IF(A67="","",VLOOKUP(A67,OPSLAG!$A$2:$B$103,2))</f>
        <v/>
      </c>
      <c r="C67" s="3"/>
      <c r="D67" s="82"/>
      <c r="E67" s="3"/>
      <c r="F67" s="82"/>
      <c r="G67" s="3"/>
      <c r="H67" s="156"/>
      <c r="I67" s="164"/>
      <c r="J67" s="155"/>
    </row>
    <row r="68" spans="1:10" ht="12.75" customHeight="1" x14ac:dyDescent="0.2">
      <c r="A68" s="110">
        <v>9</v>
      </c>
      <c r="B68" s="3" t="s">
        <v>73</v>
      </c>
      <c r="C68" s="3"/>
      <c r="D68" s="82"/>
      <c r="E68" s="3"/>
      <c r="F68" s="82"/>
      <c r="G68" s="3"/>
      <c r="H68" s="156"/>
      <c r="I68" s="164"/>
      <c r="J68" s="155"/>
    </row>
    <row r="69" spans="1:10" ht="12.75" customHeight="1" x14ac:dyDescent="0.2">
      <c r="A69" s="82">
        <v>91</v>
      </c>
      <c r="B69" s="91" t="str">
        <f>IF(A69="","",VLOOKUP(A69,OPSLAG!$A$2:$B$103,2))</f>
        <v>Hytteleje</v>
      </c>
      <c r="C69" s="1"/>
      <c r="D69" s="82"/>
      <c r="E69" s="3"/>
      <c r="F69" s="82"/>
      <c r="G69" s="3"/>
      <c r="H69" s="156">
        <f>IF(D69=1,VLOOKUP(A69,Budget!A:K,11, FALSE),-SUMIF(Tasteark!$B$7:$B$300,A69,Tasteark!$E$7:$E$300))</f>
        <v>0</v>
      </c>
      <c r="I69" s="164"/>
      <c r="J69" s="155">
        <f>Budget!L66</f>
        <v>0</v>
      </c>
    </row>
    <row r="70" spans="1:10" ht="12.75" customHeight="1" x14ac:dyDescent="0.2">
      <c r="A70" s="82">
        <v>92</v>
      </c>
      <c r="B70" s="91" t="str">
        <f>IF(A70="","",VLOOKUP(A70,OPSLAG!$A$2:$B$103,2))</f>
        <v>Energi, vand, mv.</v>
      </c>
      <c r="C70" s="1"/>
      <c r="D70" s="82"/>
      <c r="E70" s="3"/>
      <c r="F70" s="82"/>
      <c r="G70" s="3"/>
      <c r="H70" s="156">
        <f>IF(D70=1,VLOOKUP(A70,Budget!A:K,11, FALSE),-SUMIF(Tasteark!$B$7:$B$300,A70,Tasteark!$E$7:$E$300))</f>
        <v>0</v>
      </c>
      <c r="I70" s="164"/>
      <c r="J70" s="155">
        <f>Budget!L67</f>
        <v>0</v>
      </c>
    </row>
    <row r="71" spans="1:10" ht="12.75" customHeight="1" x14ac:dyDescent="0.2">
      <c r="A71" s="82">
        <v>93</v>
      </c>
      <c r="B71" s="91" t="str">
        <f>IF(A71="","",VLOOKUP(A71,OPSLAG!$A$2:$B$103,2))</f>
        <v>Materialer og transport fra depot</v>
      </c>
      <c r="C71" s="3"/>
      <c r="D71" s="82"/>
      <c r="E71" s="3"/>
      <c r="F71" s="82"/>
      <c r="G71" s="3"/>
      <c r="H71" s="156">
        <f>IF(D71=1,VLOOKUP(A71,Budget!A:K,11, FALSE),-SUMIF(Tasteark!$B$7:$B$300,A71,Tasteark!$E$7:$E$300))</f>
        <v>0</v>
      </c>
      <c r="I71" s="164"/>
      <c r="J71" s="155">
        <f>Budget!L68</f>
        <v>0</v>
      </c>
    </row>
    <row r="72" spans="1:10" ht="12.75" customHeight="1" x14ac:dyDescent="0.2">
      <c r="A72" s="82">
        <v>9</v>
      </c>
      <c r="B72" s="3" t="s">
        <v>117</v>
      </c>
      <c r="C72" s="3"/>
      <c r="D72" s="82" t="str">
        <f>IF(Budget!D70="","",Budget!D70)</f>
        <v/>
      </c>
      <c r="E72" s="3"/>
      <c r="F72" s="82"/>
      <c r="G72" s="3"/>
      <c r="H72" s="156"/>
      <c r="I72" s="164">
        <f>SUBTOTAL(9,H69:H71)</f>
        <v>0</v>
      </c>
      <c r="J72" s="165">
        <f>SUM(J69:J71)</f>
        <v>0</v>
      </c>
    </row>
    <row r="73" spans="1:10" ht="12.75" customHeight="1" x14ac:dyDescent="0.2">
      <c r="A73" s="110"/>
      <c r="B73" s="3"/>
      <c r="C73" s="3"/>
      <c r="D73" s="82" t="str">
        <f>IF(Budget!D31="","",Budget!D31)</f>
        <v/>
      </c>
      <c r="E73" s="3"/>
      <c r="F73" s="3"/>
      <c r="G73" s="3"/>
      <c r="H73" s="156"/>
      <c r="I73" s="164"/>
      <c r="J73" s="167"/>
    </row>
    <row r="74" spans="1:10" ht="18.75" customHeight="1" x14ac:dyDescent="0.2">
      <c r="A74" s="168" t="s">
        <v>118</v>
      </c>
      <c r="B74" s="169"/>
      <c r="C74" s="169"/>
      <c r="D74" s="169"/>
      <c r="E74" s="169"/>
      <c r="F74" s="169"/>
      <c r="G74" s="169"/>
      <c r="H74" s="170"/>
      <c r="I74" s="171">
        <f>SUBTOTAL(109,H9:H71)</f>
        <v>0</v>
      </c>
      <c r="J74" s="172">
        <f>J17+J28+J40+J43+J59+J66+J72</f>
        <v>0</v>
      </c>
    </row>
    <row r="75" spans="1:10" ht="11.25" customHeight="1" x14ac:dyDescent="0.2">
      <c r="A75" s="173"/>
      <c r="B75" s="3"/>
      <c r="C75" s="3"/>
      <c r="D75" s="3"/>
      <c r="E75" s="3"/>
      <c r="F75" s="3"/>
      <c r="G75" s="3"/>
      <c r="H75" s="156"/>
      <c r="I75" s="164"/>
      <c r="J75" s="167"/>
    </row>
    <row r="76" spans="1:10" ht="12.75" customHeight="1" x14ac:dyDescent="0.2">
      <c r="A76" s="174" t="s">
        <v>119</v>
      </c>
      <c r="B76" s="3"/>
      <c r="C76" s="3"/>
      <c r="D76" s="3"/>
      <c r="E76" s="3"/>
      <c r="F76" s="3"/>
      <c r="G76" s="3"/>
      <c r="H76" s="156"/>
      <c r="I76" s="164"/>
      <c r="J76" s="167"/>
    </row>
    <row r="77" spans="1:10" ht="12.75" customHeight="1" x14ac:dyDescent="0.2">
      <c r="A77" s="175" t="s">
        <v>118</v>
      </c>
      <c r="B77" s="1"/>
      <c r="C77" s="3"/>
      <c r="D77" s="3"/>
      <c r="E77" s="3"/>
      <c r="F77" s="3"/>
      <c r="G77" s="3"/>
      <c r="H77" s="156"/>
      <c r="I77" s="164">
        <f>SUBTOTAL(109,H9:H72)</f>
        <v>0</v>
      </c>
      <c r="J77" s="155">
        <f>+J74</f>
        <v>0</v>
      </c>
    </row>
    <row r="78" spans="1:10" ht="12.75" customHeight="1" x14ac:dyDescent="0.2">
      <c r="A78" s="176" t="s">
        <v>120</v>
      </c>
      <c r="B78" s="177"/>
      <c r="C78" s="178"/>
      <c r="D78" s="178"/>
      <c r="E78" s="178"/>
      <c r="F78" s="178"/>
      <c r="G78" s="178"/>
      <c r="H78" s="179"/>
      <c r="I78" s="164">
        <f>SUBTOTAL(109,H68:H72)</f>
        <v>0</v>
      </c>
      <c r="J78" s="155">
        <f>J72</f>
        <v>0</v>
      </c>
    </row>
    <row r="79" spans="1:10" ht="13.5" customHeight="1" x14ac:dyDescent="0.2">
      <c r="A79" s="180" t="s">
        <v>121</v>
      </c>
      <c r="B79" s="181"/>
      <c r="C79" s="151"/>
      <c r="D79" s="151"/>
      <c r="E79" s="151"/>
      <c r="F79" s="151"/>
      <c r="G79" s="151"/>
      <c r="H79" s="182"/>
      <c r="I79" s="183">
        <f>I77-I78</f>
        <v>0</v>
      </c>
      <c r="J79" s="165">
        <f>+J77-J78</f>
        <v>0</v>
      </c>
    </row>
    <row r="80" spans="1:10" ht="13.5" customHeight="1" x14ac:dyDescent="0.2">
      <c r="A80" s="184"/>
      <c r="B80" s="17"/>
      <c r="C80" s="3"/>
      <c r="D80" s="3"/>
      <c r="E80" s="3"/>
      <c r="F80" s="3"/>
      <c r="G80" s="3"/>
      <c r="H80" s="156"/>
      <c r="I80" s="164"/>
      <c r="J80" s="167"/>
    </row>
    <row r="81" spans="1:10" ht="12.75" customHeight="1" x14ac:dyDescent="0.2">
      <c r="A81" s="185" t="s">
        <v>122</v>
      </c>
      <c r="B81" s="1"/>
      <c r="C81" s="1"/>
      <c r="D81" s="1"/>
      <c r="E81" s="1"/>
      <c r="F81" s="1"/>
      <c r="G81" s="1"/>
      <c r="H81" s="1"/>
      <c r="I81" s="1"/>
      <c r="J81" s="186"/>
    </row>
    <row r="82" spans="1:10" ht="12.75" customHeight="1" x14ac:dyDescent="0.2">
      <c r="A82" s="187">
        <v>101</v>
      </c>
      <c r="B82" s="91" t="str">
        <f>IF(A82="","",VLOOKUP(A82,OPSLAG!$A$2:$B$103,2))</f>
        <v>Dispositionsbeløb (fra DDS) - modtaget før september</v>
      </c>
      <c r="C82" s="1"/>
      <c r="D82" s="1"/>
      <c r="E82" s="1"/>
      <c r="F82" s="1"/>
      <c r="G82" s="1"/>
      <c r="H82" s="156">
        <f>IF(D82=1,VLOOKUP(A82,Budget!A:K,11, FALSE),-SUMIF(Tasteark!$B$7:$B$300,A82,Tasteark!$E$7:$E$300))</f>
        <v>0</v>
      </c>
      <c r="I82" s="1"/>
      <c r="J82" s="155"/>
    </row>
    <row r="83" spans="1:10" ht="12.75" customHeight="1" x14ac:dyDescent="0.2">
      <c r="A83" s="187">
        <v>102</v>
      </c>
      <c r="B83" s="91" t="str">
        <f>IF(A83="","",VLOOKUP(A83,OPSLAG!$A$2:$B$103,2))</f>
        <v>Dispositionsbeløb (fra DDS) - modtaget fra september og frem</v>
      </c>
      <c r="C83" s="1"/>
      <c r="D83" s="1"/>
      <c r="E83" s="1"/>
      <c r="F83" s="1"/>
      <c r="G83" s="1"/>
      <c r="H83" s="156">
        <f>IF(D83=1,VLOOKUP(A83,Budget!A:K,11, FALSE),-SUMIF(Tasteark!$B$7:$B$300,A83,Tasteark!$E$7:$E$300))</f>
        <v>0</v>
      </c>
      <c r="I83" s="1"/>
      <c r="J83" s="155"/>
    </row>
    <row r="84" spans="1:10" ht="12.75" customHeight="1" x14ac:dyDescent="0.2">
      <c r="A84" s="188">
        <v>103</v>
      </c>
      <c r="B84" s="189" t="str">
        <f>IF(A84="","",VLOOKUP(A84,OPSLAG!$A$2:$B$103,2))</f>
        <v>Dispositionsbeløb (fra DDS) - returneret</v>
      </c>
      <c r="C84" s="190"/>
      <c r="D84" s="190"/>
      <c r="E84" s="190"/>
      <c r="F84" s="190"/>
      <c r="G84" s="190"/>
      <c r="H84" s="156">
        <f>IF(D84=1,VLOOKUP(A84,Budget!A:K,11, FALSE),-SUMIF(Tasteark!$B$7:$B$300,A84,Tasteark!$E$7:$E$300))</f>
        <v>0</v>
      </c>
      <c r="I84" s="190"/>
      <c r="J84" s="191"/>
    </row>
    <row r="85" spans="1:10" ht="12.75" customHeight="1" x14ac:dyDescent="0.2">
      <c r="A85" s="192" t="s">
        <v>123</v>
      </c>
      <c r="B85" s="190"/>
      <c r="C85" s="190"/>
      <c r="D85" s="190"/>
      <c r="E85" s="190"/>
      <c r="F85" s="190"/>
      <c r="G85" s="190"/>
      <c r="H85" s="150"/>
      <c r="I85" s="193">
        <f>I79-SUM(H82:H85)</f>
        <v>0</v>
      </c>
      <c r="J85" s="191"/>
    </row>
    <row r="86" spans="1:10" ht="12.75" customHeight="1" x14ac:dyDescent="0.2">
      <c r="A86" s="1"/>
      <c r="B86" s="1"/>
      <c r="C86" s="1"/>
      <c r="D86" s="1"/>
      <c r="E86" s="1"/>
      <c r="F86" s="1"/>
      <c r="G86" s="1"/>
      <c r="H86" s="1"/>
      <c r="I86" s="1"/>
      <c r="J86" s="144"/>
    </row>
    <row r="87" spans="1:10" ht="12.75" customHeight="1" x14ac:dyDescent="0.2">
      <c r="A87" s="3" t="s">
        <v>124</v>
      </c>
      <c r="B87" s="1"/>
      <c r="C87" s="1"/>
      <c r="D87" s="1"/>
      <c r="E87" s="1"/>
      <c r="F87" s="1"/>
      <c r="G87" s="1"/>
      <c r="H87" s="1"/>
      <c r="I87" s="1"/>
      <c r="J87" s="144"/>
    </row>
    <row r="88" spans="1:10" ht="12.75" customHeight="1" x14ac:dyDescent="0.2">
      <c r="A88" s="3" t="s">
        <v>125</v>
      </c>
      <c r="B88" s="1"/>
      <c r="C88" s="1"/>
      <c r="D88" s="1"/>
      <c r="E88" s="1"/>
      <c r="F88" s="1"/>
      <c r="G88" s="1"/>
      <c r="H88" s="1"/>
      <c r="I88" s="1"/>
      <c r="J88" s="144"/>
    </row>
    <row r="89" spans="1:10" ht="12.75" customHeight="1" x14ac:dyDescent="0.2">
      <c r="A89" s="1"/>
      <c r="B89" s="1"/>
      <c r="C89" s="1"/>
      <c r="D89" s="1"/>
      <c r="E89" s="1"/>
      <c r="F89" s="1"/>
      <c r="G89" s="1"/>
      <c r="H89" s="1"/>
      <c r="I89" s="1"/>
      <c r="J89" s="144"/>
    </row>
    <row r="90" spans="1:10" ht="12.75" customHeight="1" x14ac:dyDescent="0.2">
      <c r="A90" s="1"/>
      <c r="B90" s="2" t="s">
        <v>126</v>
      </c>
      <c r="C90" s="194">
        <f>'Begynd her'!B22</f>
        <v>0</v>
      </c>
      <c r="D90" s="1"/>
      <c r="E90" s="1"/>
      <c r="F90" s="1"/>
      <c r="G90" s="1"/>
      <c r="H90" s="1"/>
      <c r="I90" s="1"/>
      <c r="J90" s="144"/>
    </row>
    <row r="91" spans="1:10" ht="12.75" customHeight="1" x14ac:dyDescent="0.2">
      <c r="A91" s="1"/>
      <c r="B91" s="2" t="s">
        <v>18</v>
      </c>
      <c r="C91" s="194">
        <f>'Begynd her'!B24</f>
        <v>0</v>
      </c>
      <c r="D91" s="1"/>
      <c r="E91" s="1"/>
      <c r="F91" s="1"/>
      <c r="G91" s="1"/>
      <c r="H91" s="1"/>
      <c r="I91" s="1"/>
      <c r="J91" s="144"/>
    </row>
    <row r="92" spans="1:10" ht="12.75" customHeight="1" x14ac:dyDescent="0.2">
      <c r="A92" s="1"/>
      <c r="B92" s="2" t="s">
        <v>127</v>
      </c>
      <c r="C92" s="81">
        <f>'Begynd her'!B26</f>
        <v>0</v>
      </c>
      <c r="D92" s="1"/>
      <c r="E92" s="1"/>
      <c r="F92" s="1"/>
      <c r="G92" s="1"/>
      <c r="H92" s="1"/>
      <c r="I92" s="1"/>
      <c r="J92" s="144"/>
    </row>
    <row r="93" spans="1:10" ht="12.75" customHeight="1" x14ac:dyDescent="0.2">
      <c r="A93" s="1"/>
      <c r="B93" s="2" t="s">
        <v>128</v>
      </c>
      <c r="C93" s="195">
        <f>'Begynd her'!D26</f>
        <v>0</v>
      </c>
      <c r="D93" s="1"/>
      <c r="E93" s="1"/>
      <c r="F93" s="1"/>
      <c r="G93" s="1"/>
      <c r="H93" s="1"/>
      <c r="I93" s="1"/>
      <c r="J93" s="144"/>
    </row>
    <row r="94" spans="1:10" ht="12.75" customHeight="1" x14ac:dyDescent="0.2">
      <c r="A94" s="1"/>
      <c r="B94" s="1"/>
      <c r="C94" s="1"/>
      <c r="D94" s="1"/>
      <c r="E94" s="1"/>
      <c r="F94" s="1"/>
      <c r="G94" s="1"/>
      <c r="H94" s="1"/>
      <c r="I94" s="1"/>
      <c r="J94" s="144"/>
    </row>
    <row r="95" spans="1:10" ht="12.75" customHeight="1" x14ac:dyDescent="0.2">
      <c r="A95" s="1"/>
      <c r="B95" s="1"/>
      <c r="C95" s="1"/>
      <c r="D95" s="1"/>
      <c r="E95" s="1"/>
      <c r="F95" s="1"/>
      <c r="G95" s="1"/>
      <c r="H95" s="1"/>
      <c r="I95" s="1"/>
      <c r="J95" s="144"/>
    </row>
    <row r="96" spans="1:10" ht="12.75" customHeight="1" x14ac:dyDescent="0.2">
      <c r="A96" s="1"/>
      <c r="B96" s="1"/>
      <c r="C96" s="1"/>
      <c r="D96" s="1"/>
      <c r="E96" s="1"/>
      <c r="F96" s="1"/>
      <c r="G96" s="1"/>
      <c r="H96" s="1"/>
      <c r="I96" s="1"/>
      <c r="J96" s="144"/>
    </row>
    <row r="97" spans="1:10" ht="12.75" customHeight="1" x14ac:dyDescent="0.2">
      <c r="A97" s="1"/>
      <c r="B97" s="1"/>
      <c r="C97" s="1"/>
      <c r="D97" s="1"/>
      <c r="E97" s="1"/>
      <c r="F97" s="1"/>
      <c r="G97" s="1"/>
      <c r="H97" s="1"/>
      <c r="I97" s="1"/>
      <c r="J97" s="144"/>
    </row>
    <row r="98" spans="1:10" ht="12.75" customHeight="1" x14ac:dyDescent="0.2">
      <c r="A98" s="1"/>
      <c r="B98" s="1"/>
      <c r="C98" s="1"/>
      <c r="D98" s="1"/>
      <c r="E98" s="1"/>
      <c r="F98" s="1"/>
      <c r="G98" s="1"/>
      <c r="H98" s="1"/>
      <c r="I98" s="1"/>
      <c r="J98" s="144"/>
    </row>
    <row r="99" spans="1:10" ht="12.75" customHeight="1" x14ac:dyDescent="0.2">
      <c r="A99" s="1"/>
      <c r="B99" s="1"/>
      <c r="C99" s="1"/>
      <c r="D99" s="1"/>
      <c r="E99" s="1"/>
      <c r="F99" s="1"/>
      <c r="G99" s="1"/>
      <c r="H99" s="1"/>
      <c r="I99" s="1"/>
      <c r="J99" s="144"/>
    </row>
  </sheetData>
  <mergeCells count="6">
    <mergeCell ref="B32:C32"/>
    <mergeCell ref="H1:I1"/>
    <mergeCell ref="H2:I2"/>
    <mergeCell ref="H3:I3"/>
    <mergeCell ref="H4:I4"/>
    <mergeCell ref="H5: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A86E8"/>
  </sheetPr>
  <dimension ref="A1:L300"/>
  <sheetViews>
    <sheetView workbookViewId="0">
      <pane ySplit="6" topLeftCell="A7" activePane="bottomLeft" state="frozen"/>
      <selection pane="bottomLeft" activeCell="B8" sqref="B8"/>
    </sheetView>
  </sheetViews>
  <sheetFormatPr baseColWidth="10" defaultColWidth="13.33203125" defaultRowHeight="15" customHeight="1" x14ac:dyDescent="0.2"/>
  <cols>
    <col min="1" max="1" width="7.33203125" customWidth="1"/>
    <col min="2" max="2" width="8.1640625" customWidth="1"/>
    <col min="3" max="3" width="52.6640625" customWidth="1"/>
    <col min="4" max="4" width="23.1640625" customWidth="1"/>
    <col min="5" max="5" width="9.6640625" customWidth="1"/>
    <col min="6" max="6" width="17.1640625" customWidth="1"/>
    <col min="7" max="12" width="9.1640625" customWidth="1"/>
  </cols>
  <sheetData>
    <row r="1" spans="1:12" ht="12" customHeight="1" x14ac:dyDescent="0.2">
      <c r="A1" s="81">
        <f>Budget!C2</f>
        <v>0</v>
      </c>
      <c r="B1" s="1"/>
      <c r="C1" s="196">
        <f>'Begynd her'!B8</f>
        <v>0</v>
      </c>
      <c r="D1" s="91">
        <f>Budget!C4</f>
        <v>0</v>
      </c>
      <c r="E1" s="197"/>
      <c r="F1" s="198"/>
      <c r="G1" s="1"/>
      <c r="H1" s="1"/>
      <c r="I1" s="1"/>
      <c r="J1" s="1"/>
      <c r="K1" s="1"/>
      <c r="L1" s="1"/>
    </row>
    <row r="2" spans="1:12" ht="12" customHeight="1" x14ac:dyDescent="0.2">
      <c r="A2" s="81">
        <f>Budget!C3</f>
        <v>0</v>
      </c>
      <c r="B2" s="1"/>
      <c r="C2" s="199"/>
      <c r="D2" s="91">
        <f>Budget!C5</f>
        <v>0</v>
      </c>
      <c r="E2" s="197"/>
      <c r="F2" s="198"/>
      <c r="G2" s="1"/>
      <c r="H2" s="1"/>
      <c r="I2" s="1"/>
      <c r="J2" s="1"/>
      <c r="K2" s="1"/>
      <c r="L2" s="1"/>
    </row>
    <row r="3" spans="1:12" ht="12" customHeight="1" x14ac:dyDescent="0.2">
      <c r="A3" s="200" t="s">
        <v>129</v>
      </c>
      <c r="B3" s="201"/>
      <c r="C3" s="201"/>
      <c r="D3" s="201"/>
      <c r="E3" s="202"/>
      <c r="F3" s="203"/>
      <c r="G3" s="1"/>
      <c r="H3" s="255" t="s">
        <v>130</v>
      </c>
      <c r="I3" s="256"/>
      <c r="J3" s="256"/>
      <c r="K3" s="256"/>
      <c r="L3" s="257"/>
    </row>
    <row r="4" spans="1:12" ht="12" customHeight="1" x14ac:dyDescent="0.2">
      <c r="A4" s="204" t="s">
        <v>131</v>
      </c>
      <c r="B4" s="203"/>
      <c r="C4" s="203"/>
      <c r="D4" s="203"/>
      <c r="E4" s="205"/>
      <c r="F4" s="203"/>
      <c r="G4" s="1"/>
      <c r="H4" s="258"/>
      <c r="I4" s="259"/>
      <c r="J4" s="259"/>
      <c r="K4" s="259"/>
      <c r="L4" s="260"/>
    </row>
    <row r="5" spans="1:12" ht="12" customHeight="1" x14ac:dyDescent="0.2">
      <c r="A5" s="206"/>
      <c r="B5" s="207"/>
      <c r="C5" s="208"/>
      <c r="D5" s="209" t="s">
        <v>132</v>
      </c>
      <c r="E5" s="210">
        <f>SUM(E7:E300)</f>
        <v>2</v>
      </c>
      <c r="F5" s="211"/>
      <c r="G5" s="1"/>
      <c r="H5" s="212" t="s">
        <v>133</v>
      </c>
      <c r="I5" s="213"/>
      <c r="J5" s="213"/>
      <c r="K5" s="213"/>
      <c r="L5" s="214"/>
    </row>
    <row r="6" spans="1:12" ht="12" customHeight="1" x14ac:dyDescent="0.2">
      <c r="A6" s="215" t="s">
        <v>134</v>
      </c>
      <c r="B6" s="215" t="s">
        <v>135</v>
      </c>
      <c r="C6" s="110" t="s">
        <v>136</v>
      </c>
      <c r="D6" s="216" t="s">
        <v>137</v>
      </c>
      <c r="E6" s="217" t="s">
        <v>91</v>
      </c>
      <c r="F6" s="164" t="s">
        <v>138</v>
      </c>
      <c r="G6" s="1"/>
      <c r="H6" s="265" t="s">
        <v>139</v>
      </c>
      <c r="I6" s="240"/>
      <c r="J6" s="240"/>
      <c r="K6" s="240"/>
      <c r="L6" s="262"/>
    </row>
    <row r="7" spans="1:12" ht="12" customHeight="1" x14ac:dyDescent="0.2">
      <c r="A7" s="218">
        <v>1</v>
      </c>
      <c r="B7" s="219">
        <v>201</v>
      </c>
      <c r="C7" s="220" t="str">
        <f>IF(B7="","",VLOOKUP(B7,OPSLAG!$A$2:$B$103,2))</f>
        <v>Udlæg til</v>
      </c>
      <c r="D7" s="221"/>
      <c r="E7" s="222">
        <v>-5</v>
      </c>
      <c r="F7" s="223" t="s">
        <v>31</v>
      </c>
      <c r="G7" s="1"/>
      <c r="H7" s="263"/>
      <c r="I7" s="240"/>
      <c r="J7" s="240"/>
      <c r="K7" s="240"/>
      <c r="L7" s="262"/>
    </row>
    <row r="8" spans="1:12" ht="12.75" customHeight="1" x14ac:dyDescent="0.2">
      <c r="A8" s="224">
        <f t="shared" ref="A8:A300" si="0">IF(B8="","",A7+1)</f>
        <v>2</v>
      </c>
      <c r="B8" s="219">
        <v>202</v>
      </c>
      <c r="C8" s="220" t="str">
        <f>IF(B8="","",VLOOKUP(B8,OPSLAG!$A$2:$B$103,2))</f>
        <v>Udlæg - bilag og/eller penge modtaget</v>
      </c>
      <c r="D8" s="221"/>
      <c r="E8" s="222">
        <v>7</v>
      </c>
      <c r="F8" s="223" t="s">
        <v>31</v>
      </c>
      <c r="G8" s="1"/>
      <c r="H8" s="261" t="s">
        <v>140</v>
      </c>
      <c r="I8" s="240"/>
      <c r="J8" s="240"/>
      <c r="K8" s="240"/>
      <c r="L8" s="262"/>
    </row>
    <row r="9" spans="1:12" ht="12" customHeight="1" x14ac:dyDescent="0.2">
      <c r="A9" s="218" t="str">
        <f t="shared" si="0"/>
        <v/>
      </c>
      <c r="B9" s="221"/>
      <c r="C9" s="225" t="str">
        <f>IF(B9="","",VLOOKUP(B9,OPSLAG!$A$2:$B$103,2))</f>
        <v/>
      </c>
      <c r="D9" s="221"/>
      <c r="E9" s="226"/>
      <c r="F9" s="227"/>
      <c r="G9" s="1"/>
      <c r="H9" s="263"/>
      <c r="I9" s="240"/>
      <c r="J9" s="240"/>
      <c r="K9" s="240"/>
      <c r="L9" s="262"/>
    </row>
    <row r="10" spans="1:12" ht="12.75" customHeight="1" x14ac:dyDescent="0.2">
      <c r="A10" s="218" t="str">
        <f t="shared" si="0"/>
        <v/>
      </c>
      <c r="B10" s="221"/>
      <c r="C10" s="225" t="str">
        <f>IF(B10="","",VLOOKUP(B10,OPSLAG!$A$2:$B$103,2))</f>
        <v/>
      </c>
      <c r="D10" s="221"/>
      <c r="E10" s="226"/>
      <c r="F10" s="227"/>
      <c r="G10" s="1"/>
      <c r="H10" s="261" t="s">
        <v>141</v>
      </c>
      <c r="I10" s="240"/>
      <c r="J10" s="240"/>
      <c r="K10" s="240"/>
      <c r="L10" s="262"/>
    </row>
    <row r="11" spans="1:12" ht="12" customHeight="1" x14ac:dyDescent="0.2">
      <c r="A11" s="218" t="str">
        <f t="shared" si="0"/>
        <v/>
      </c>
      <c r="B11" s="221"/>
      <c r="C11" s="225" t="str">
        <f>IF(B11="","",VLOOKUP(B11,OPSLAG!$A$2:$B$103,2))</f>
        <v/>
      </c>
      <c r="D11" s="221"/>
      <c r="E11" s="226"/>
      <c r="F11" s="227"/>
      <c r="G11" s="1"/>
      <c r="H11" s="263"/>
      <c r="I11" s="240"/>
      <c r="J11" s="240"/>
      <c r="K11" s="240"/>
      <c r="L11" s="262"/>
    </row>
    <row r="12" spans="1:12" ht="12.75" customHeight="1" x14ac:dyDescent="0.2">
      <c r="A12" s="218" t="str">
        <f t="shared" si="0"/>
        <v/>
      </c>
      <c r="B12" s="221"/>
      <c r="C12" s="225" t="str">
        <f>IF(B12="","",VLOOKUP(B12,OPSLAG!$A$2:$B$103,2))</f>
        <v/>
      </c>
      <c r="D12" s="221"/>
      <c r="E12" s="226"/>
      <c r="F12" s="227"/>
      <c r="G12" s="1"/>
      <c r="H12" s="264" t="s">
        <v>142</v>
      </c>
      <c r="I12" s="240"/>
      <c r="J12" s="240"/>
      <c r="K12" s="240"/>
      <c r="L12" s="262"/>
    </row>
    <row r="13" spans="1:12" ht="12" customHeight="1" x14ac:dyDescent="0.2">
      <c r="A13" s="218" t="str">
        <f t="shared" si="0"/>
        <v/>
      </c>
      <c r="B13" s="221"/>
      <c r="C13" s="225" t="str">
        <f>IF(B13="","",VLOOKUP(B13,OPSLAG!$A$2:$B$103,2))</f>
        <v/>
      </c>
      <c r="D13" s="221"/>
      <c r="E13" s="226"/>
      <c r="F13" s="227"/>
      <c r="G13" s="1"/>
      <c r="H13" s="263"/>
      <c r="I13" s="240"/>
      <c r="J13" s="240"/>
      <c r="K13" s="240"/>
      <c r="L13" s="262"/>
    </row>
    <row r="14" spans="1:12" ht="12.75" customHeight="1" x14ac:dyDescent="0.2">
      <c r="A14" s="218" t="str">
        <f t="shared" si="0"/>
        <v/>
      </c>
      <c r="B14" s="221"/>
      <c r="C14" s="225" t="str">
        <f>IF(B14="","",VLOOKUP(B14,OPSLAG!$A$2:$B$103,2))</f>
        <v/>
      </c>
      <c r="D14" s="221"/>
      <c r="E14" s="226"/>
      <c r="F14" s="227"/>
      <c r="G14" s="1"/>
      <c r="H14" s="261" t="s">
        <v>143</v>
      </c>
      <c r="I14" s="240"/>
      <c r="J14" s="240"/>
      <c r="K14" s="240"/>
      <c r="L14" s="262"/>
    </row>
    <row r="15" spans="1:12" ht="12" customHeight="1" x14ac:dyDescent="0.2">
      <c r="A15" s="218" t="str">
        <f t="shared" si="0"/>
        <v/>
      </c>
      <c r="B15" s="221"/>
      <c r="C15" s="225" t="str">
        <f>IF(B15="","",VLOOKUP(B15,OPSLAG!$A$2:$B$103,2))</f>
        <v/>
      </c>
      <c r="D15" s="221"/>
      <c r="E15" s="226"/>
      <c r="F15" s="227"/>
      <c r="G15" s="1"/>
      <c r="H15" s="263"/>
      <c r="I15" s="238"/>
      <c r="J15" s="238"/>
      <c r="K15" s="238"/>
      <c r="L15" s="262"/>
    </row>
    <row r="16" spans="1:12" ht="12.75" customHeight="1" x14ac:dyDescent="0.2">
      <c r="A16" s="218" t="str">
        <f t="shared" si="0"/>
        <v/>
      </c>
      <c r="B16" s="221"/>
      <c r="C16" s="225" t="str">
        <f>IF(B16="","",VLOOKUP(B16,OPSLAG!$A$2:$B$103,2))</f>
        <v/>
      </c>
      <c r="D16" s="221"/>
      <c r="E16" s="226"/>
      <c r="F16" s="227"/>
      <c r="G16" s="1"/>
      <c r="H16" s="258"/>
      <c r="I16" s="259"/>
      <c r="J16" s="259"/>
      <c r="K16" s="259"/>
      <c r="L16" s="260"/>
    </row>
    <row r="17" spans="1:12" ht="12" customHeight="1" x14ac:dyDescent="0.2">
      <c r="A17" s="218" t="str">
        <f t="shared" si="0"/>
        <v/>
      </c>
      <c r="B17" s="221"/>
      <c r="C17" s="225" t="str">
        <f>IF(B17="","",VLOOKUP(B17,OPSLAG!$A$2:$B$103,2))</f>
        <v/>
      </c>
      <c r="D17" s="221"/>
      <c r="E17" s="226"/>
      <c r="F17" s="227"/>
      <c r="G17" s="1"/>
      <c r="H17" s="228" t="s">
        <v>144</v>
      </c>
      <c r="I17" s="229"/>
      <c r="J17" s="229"/>
      <c r="K17" s="229"/>
      <c r="L17" s="230"/>
    </row>
    <row r="18" spans="1:12" ht="12" customHeight="1" x14ac:dyDescent="0.2">
      <c r="A18" s="218" t="str">
        <f t="shared" si="0"/>
        <v/>
      </c>
      <c r="B18" s="221"/>
      <c r="C18" s="225" t="str">
        <f>IF(B18="","",VLOOKUP(B18,OPSLAG!$A$2:$B$103,2))</f>
        <v/>
      </c>
      <c r="D18" s="221"/>
      <c r="E18" s="226"/>
      <c r="F18" s="227"/>
      <c r="G18" s="1"/>
      <c r="H18" s="261" t="s">
        <v>145</v>
      </c>
      <c r="I18" s="240"/>
      <c r="J18" s="240"/>
      <c r="K18" s="240"/>
      <c r="L18" s="262"/>
    </row>
    <row r="19" spans="1:12" ht="12.75" customHeight="1" x14ac:dyDescent="0.2">
      <c r="A19" s="218" t="str">
        <f t="shared" si="0"/>
        <v/>
      </c>
      <c r="B19" s="221"/>
      <c r="C19" s="225" t="str">
        <f>IF(B19="","",VLOOKUP(B19,OPSLAG!$A$2:$B$103,2))</f>
        <v/>
      </c>
      <c r="D19" s="221"/>
      <c r="E19" s="226"/>
      <c r="F19" s="227"/>
      <c r="G19" s="1"/>
      <c r="H19" s="263"/>
      <c r="I19" s="238"/>
      <c r="J19" s="238"/>
      <c r="K19" s="238"/>
      <c r="L19" s="262"/>
    </row>
    <row r="20" spans="1:12" ht="12" customHeight="1" x14ac:dyDescent="0.2">
      <c r="A20" s="218" t="str">
        <f t="shared" si="0"/>
        <v/>
      </c>
      <c r="B20" s="221"/>
      <c r="C20" s="225" t="str">
        <f>IF(B20="","",VLOOKUP(B20,OPSLAG!$A$2:$B$103,2))</f>
        <v/>
      </c>
      <c r="D20" s="221"/>
      <c r="E20" s="226"/>
      <c r="F20" s="227"/>
      <c r="G20" s="1"/>
      <c r="H20" s="263"/>
      <c r="I20" s="238"/>
      <c r="J20" s="238"/>
      <c r="K20" s="238"/>
      <c r="L20" s="262"/>
    </row>
    <row r="21" spans="1:12" ht="12.75" customHeight="1" x14ac:dyDescent="0.2">
      <c r="A21" s="218" t="str">
        <f t="shared" si="0"/>
        <v/>
      </c>
      <c r="B21" s="221"/>
      <c r="C21" s="225" t="str">
        <f>IF(B21="","",VLOOKUP(B21,OPSLAG!$A$2:$B$103,2))</f>
        <v/>
      </c>
      <c r="D21" s="221"/>
      <c r="E21" s="226"/>
      <c r="F21" s="227"/>
      <c r="G21" s="1"/>
      <c r="H21" s="263"/>
      <c r="I21" s="238"/>
      <c r="J21" s="238"/>
      <c r="K21" s="238"/>
      <c r="L21" s="262"/>
    </row>
    <row r="22" spans="1:12" ht="12" customHeight="1" x14ac:dyDescent="0.2">
      <c r="A22" s="218" t="str">
        <f t="shared" si="0"/>
        <v/>
      </c>
      <c r="B22" s="221"/>
      <c r="C22" s="225" t="str">
        <f>IF(B22="","",VLOOKUP(B22,OPSLAG!$A$2:$B$103,2))</f>
        <v/>
      </c>
      <c r="D22" s="221"/>
      <c r="E22" s="226"/>
      <c r="F22" s="227"/>
      <c r="G22" s="1"/>
      <c r="H22" s="263"/>
      <c r="I22" s="238"/>
      <c r="J22" s="238"/>
      <c r="K22" s="238"/>
      <c r="L22" s="262"/>
    </row>
    <row r="23" spans="1:12" ht="12" customHeight="1" x14ac:dyDescent="0.2">
      <c r="A23" s="218" t="str">
        <f t="shared" si="0"/>
        <v/>
      </c>
      <c r="B23" s="221"/>
      <c r="C23" s="225" t="str">
        <f>IF(B23="","",VLOOKUP(B23,OPSLAG!$A$2:$B$103,2))</f>
        <v/>
      </c>
      <c r="D23" s="221"/>
      <c r="E23" s="226"/>
      <c r="F23" s="227"/>
      <c r="G23" s="1"/>
      <c r="H23" s="263"/>
      <c r="I23" s="238"/>
      <c r="J23" s="238"/>
      <c r="K23" s="238"/>
      <c r="L23" s="262"/>
    </row>
    <row r="24" spans="1:12" ht="12.75" customHeight="1" x14ac:dyDescent="0.2">
      <c r="A24" s="218" t="str">
        <f t="shared" si="0"/>
        <v/>
      </c>
      <c r="B24" s="221"/>
      <c r="C24" s="225" t="str">
        <f>IF(B24="","",VLOOKUP(B24,OPSLAG!$A$2:$B$103,2))</f>
        <v/>
      </c>
      <c r="D24" s="221"/>
      <c r="E24" s="226"/>
      <c r="F24" s="227"/>
      <c r="G24" s="1"/>
      <c r="H24" s="263"/>
      <c r="I24" s="240"/>
      <c r="J24" s="240"/>
      <c r="K24" s="240"/>
      <c r="L24" s="262"/>
    </row>
    <row r="25" spans="1:12" ht="12" customHeight="1" x14ac:dyDescent="0.2">
      <c r="A25" s="218" t="str">
        <f t="shared" si="0"/>
        <v/>
      </c>
      <c r="B25" s="221"/>
      <c r="C25" s="225" t="str">
        <f>IF(B25="","",VLOOKUP(B25,OPSLAG!$A$2:$B$103,2))</f>
        <v/>
      </c>
      <c r="D25" s="221"/>
      <c r="E25" s="226"/>
      <c r="F25" s="227"/>
      <c r="G25" s="1"/>
      <c r="H25" s="261" t="s">
        <v>146</v>
      </c>
      <c r="I25" s="240"/>
      <c r="J25" s="240"/>
      <c r="K25" s="240"/>
      <c r="L25" s="262"/>
    </row>
    <row r="26" spans="1:12" ht="12.75" customHeight="1" x14ac:dyDescent="0.2">
      <c r="A26" s="218" t="str">
        <f t="shared" si="0"/>
        <v/>
      </c>
      <c r="B26" s="221"/>
      <c r="C26" s="225" t="str">
        <f>IF(B26="","",VLOOKUP(B26,OPSLAG!$A$2:$B$103,2))</f>
        <v/>
      </c>
      <c r="D26" s="221"/>
      <c r="E26" s="226"/>
      <c r="F26" s="227"/>
      <c r="G26" s="1"/>
      <c r="H26" s="263"/>
      <c r="I26" s="238"/>
      <c r="J26" s="238"/>
      <c r="K26" s="238"/>
      <c r="L26" s="262"/>
    </row>
    <row r="27" spans="1:12" ht="12" customHeight="1" x14ac:dyDescent="0.2">
      <c r="A27" s="218" t="str">
        <f t="shared" si="0"/>
        <v/>
      </c>
      <c r="B27" s="221"/>
      <c r="C27" s="225" t="str">
        <f>IF(B27="","",VLOOKUP(B27,OPSLAG!$A$2:$B$103,2))</f>
        <v/>
      </c>
      <c r="D27" s="221"/>
      <c r="E27" s="226"/>
      <c r="F27" s="227"/>
      <c r="G27" s="1"/>
      <c r="H27" s="263"/>
      <c r="I27" s="238"/>
      <c r="J27" s="238"/>
      <c r="K27" s="238"/>
      <c r="L27" s="262"/>
    </row>
    <row r="28" spans="1:12" ht="12" customHeight="1" x14ac:dyDescent="0.2">
      <c r="A28" s="218" t="str">
        <f t="shared" si="0"/>
        <v/>
      </c>
      <c r="B28" s="221"/>
      <c r="C28" s="225" t="str">
        <f>IF(B28="","",VLOOKUP(B28,OPSLAG!$A$2:$B$103,2))</f>
        <v/>
      </c>
      <c r="D28" s="221"/>
      <c r="E28" s="226"/>
      <c r="F28" s="227"/>
      <c r="G28" s="1"/>
      <c r="H28" s="263"/>
      <c r="I28" s="240"/>
      <c r="J28" s="240"/>
      <c r="K28" s="240"/>
      <c r="L28" s="262"/>
    </row>
    <row r="29" spans="1:12" ht="12.75" customHeight="1" x14ac:dyDescent="0.2">
      <c r="A29" s="218" t="str">
        <f t="shared" si="0"/>
        <v/>
      </c>
      <c r="B29" s="221"/>
      <c r="C29" s="225" t="str">
        <f>IF(B29="","",VLOOKUP(B29,OPSLAG!$A$2:$B$103,2))</f>
        <v/>
      </c>
      <c r="D29" s="221"/>
      <c r="E29" s="226"/>
      <c r="F29" s="227"/>
      <c r="G29" s="1"/>
      <c r="H29" s="261" t="s">
        <v>147</v>
      </c>
      <c r="I29" s="240"/>
      <c r="J29" s="240"/>
      <c r="K29" s="240"/>
      <c r="L29" s="262"/>
    </row>
    <row r="30" spans="1:12" ht="12" customHeight="1" x14ac:dyDescent="0.2">
      <c r="A30" s="218" t="str">
        <f t="shared" si="0"/>
        <v/>
      </c>
      <c r="B30" s="221"/>
      <c r="C30" s="225" t="str">
        <f>IF(B30="","",VLOOKUP(B30,OPSLAG!$A$2:$B$103,2))</f>
        <v/>
      </c>
      <c r="D30" s="221"/>
      <c r="E30" s="226"/>
      <c r="F30" s="227"/>
      <c r="G30" s="1"/>
      <c r="H30" s="263"/>
      <c r="I30" s="238"/>
      <c r="J30" s="238"/>
      <c r="K30" s="238"/>
      <c r="L30" s="262"/>
    </row>
    <row r="31" spans="1:12" ht="12.75" customHeight="1" x14ac:dyDescent="0.2">
      <c r="A31" s="218" t="str">
        <f t="shared" si="0"/>
        <v/>
      </c>
      <c r="B31" s="221"/>
      <c r="C31" s="225" t="str">
        <f>IF(B31="","",VLOOKUP(B31,OPSLAG!$A$2:$B$103,2))</f>
        <v/>
      </c>
      <c r="D31" s="221"/>
      <c r="E31" s="226"/>
      <c r="F31" s="227"/>
      <c r="G31" s="1"/>
      <c r="H31" s="263"/>
      <c r="I31" s="238"/>
      <c r="J31" s="238"/>
      <c r="K31" s="238"/>
      <c r="L31" s="262"/>
    </row>
    <row r="32" spans="1:12" ht="12" customHeight="1" x14ac:dyDescent="0.2">
      <c r="A32" s="218" t="str">
        <f t="shared" si="0"/>
        <v/>
      </c>
      <c r="B32" s="221"/>
      <c r="C32" s="225" t="str">
        <f>IF(B32="","",VLOOKUP(B32,OPSLAG!$A$2:$B$103,2))</f>
        <v/>
      </c>
      <c r="D32" s="221"/>
      <c r="E32" s="226"/>
      <c r="F32" s="227"/>
      <c r="G32" s="1"/>
      <c r="H32" s="263"/>
      <c r="I32" s="238"/>
      <c r="J32" s="238"/>
      <c r="K32" s="238"/>
      <c r="L32" s="262"/>
    </row>
    <row r="33" spans="1:12" ht="12.75" customHeight="1" x14ac:dyDescent="0.2">
      <c r="A33" s="218" t="str">
        <f t="shared" si="0"/>
        <v/>
      </c>
      <c r="B33" s="221"/>
      <c r="C33" s="225" t="str">
        <f>IF(B33="","",VLOOKUP(B33,OPSLAG!$A$2:$B$103,2))</f>
        <v/>
      </c>
      <c r="D33" s="221"/>
      <c r="E33" s="226"/>
      <c r="F33" s="227"/>
      <c r="G33" s="1"/>
      <c r="H33" s="263"/>
      <c r="I33" s="238"/>
      <c r="J33" s="238"/>
      <c r="K33" s="238"/>
      <c r="L33" s="262"/>
    </row>
    <row r="34" spans="1:12" ht="12" customHeight="1" x14ac:dyDescent="0.2">
      <c r="A34" s="218" t="str">
        <f t="shared" si="0"/>
        <v/>
      </c>
      <c r="B34" s="221"/>
      <c r="C34" s="225" t="str">
        <f>IF(B34="","",VLOOKUP(B34,OPSLAG!$A$2:$B$103,2))</f>
        <v/>
      </c>
      <c r="D34" s="221"/>
      <c r="E34" s="226"/>
      <c r="F34" s="227"/>
      <c r="G34" s="1"/>
      <c r="H34" s="263"/>
      <c r="I34" s="238"/>
      <c r="J34" s="238"/>
      <c r="K34" s="238"/>
      <c r="L34" s="262"/>
    </row>
    <row r="35" spans="1:12" ht="12.75" customHeight="1" x14ac:dyDescent="0.2">
      <c r="A35" s="218" t="str">
        <f t="shared" si="0"/>
        <v/>
      </c>
      <c r="B35" s="221"/>
      <c r="C35" s="225" t="str">
        <f>IF(B35="","",VLOOKUP(B35,OPSLAG!$A$2:$B$103,2))</f>
        <v/>
      </c>
      <c r="D35" s="221"/>
      <c r="E35" s="226"/>
      <c r="F35" s="227"/>
      <c r="G35" s="1"/>
      <c r="H35" s="263"/>
      <c r="I35" s="238"/>
      <c r="J35" s="238"/>
      <c r="K35" s="238"/>
      <c r="L35" s="262"/>
    </row>
    <row r="36" spans="1:12" ht="12" customHeight="1" x14ac:dyDescent="0.2">
      <c r="A36" s="218" t="str">
        <f t="shared" si="0"/>
        <v/>
      </c>
      <c r="B36" s="221"/>
      <c r="C36" s="225" t="str">
        <f>IF(B36="","",VLOOKUP(B36,OPSLAG!$A$2:$B$103,2))</f>
        <v/>
      </c>
      <c r="D36" s="221"/>
      <c r="E36" s="226"/>
      <c r="F36" s="227"/>
      <c r="G36" s="1"/>
      <c r="H36" s="258"/>
      <c r="I36" s="259"/>
      <c r="J36" s="259"/>
      <c r="K36" s="259"/>
      <c r="L36" s="260"/>
    </row>
    <row r="37" spans="1:12" ht="12.75" customHeight="1" x14ac:dyDescent="0.2">
      <c r="A37" s="218" t="str">
        <f t="shared" si="0"/>
        <v/>
      </c>
      <c r="B37" s="221"/>
      <c r="C37" s="225" t="str">
        <f>IF(B37="","",VLOOKUP(B37,OPSLAG!$A$2:$B$103,2))</f>
        <v/>
      </c>
      <c r="D37" s="221"/>
      <c r="E37" s="226"/>
      <c r="F37" s="227"/>
      <c r="G37" s="1"/>
      <c r="H37" s="1"/>
      <c r="I37" s="1"/>
      <c r="J37" s="1"/>
      <c r="K37" s="1"/>
      <c r="L37" s="1"/>
    </row>
    <row r="38" spans="1:12" ht="12" customHeight="1" x14ac:dyDescent="0.2">
      <c r="A38" s="218" t="str">
        <f t="shared" si="0"/>
        <v/>
      </c>
      <c r="B38" s="221"/>
      <c r="C38" s="225" t="str">
        <f>IF(B38="","",VLOOKUP(B38,OPSLAG!$A$2:$B$103,2))</f>
        <v/>
      </c>
      <c r="D38" s="221"/>
      <c r="E38" s="226"/>
      <c r="F38" s="227"/>
      <c r="G38" s="1"/>
      <c r="H38" s="1"/>
      <c r="I38" s="1"/>
      <c r="J38" s="1"/>
      <c r="K38" s="1"/>
      <c r="L38" s="1"/>
    </row>
    <row r="39" spans="1:12" ht="12.75" customHeight="1" x14ac:dyDescent="0.2">
      <c r="A39" s="218" t="str">
        <f t="shared" si="0"/>
        <v/>
      </c>
      <c r="B39" s="221"/>
      <c r="C39" s="225" t="str">
        <f>IF(B39="","",VLOOKUP(B39,OPSLAG!$A$2:$B$103,2))</f>
        <v/>
      </c>
      <c r="D39" s="221"/>
      <c r="E39" s="226"/>
      <c r="F39" s="227"/>
      <c r="G39" s="1"/>
      <c r="H39" s="1"/>
      <c r="I39" s="1"/>
      <c r="J39" s="1"/>
      <c r="K39" s="1"/>
      <c r="L39" s="1"/>
    </row>
    <row r="40" spans="1:12" ht="12" customHeight="1" x14ac:dyDescent="0.2">
      <c r="A40" s="218" t="str">
        <f t="shared" si="0"/>
        <v/>
      </c>
      <c r="B40" s="221"/>
      <c r="C40" s="225" t="str">
        <f>IF(B40="","",VLOOKUP(B40,OPSLAG!$A$2:$B$103,2))</f>
        <v/>
      </c>
      <c r="D40" s="221"/>
      <c r="E40" s="226"/>
      <c r="F40" s="227"/>
      <c r="G40" s="1"/>
      <c r="H40" s="1"/>
      <c r="I40" s="1"/>
      <c r="J40" s="1"/>
      <c r="K40" s="1"/>
      <c r="L40" s="1"/>
    </row>
    <row r="41" spans="1:12" ht="12.75" customHeight="1" x14ac:dyDescent="0.2">
      <c r="A41" s="218" t="str">
        <f t="shared" si="0"/>
        <v/>
      </c>
      <c r="B41" s="221"/>
      <c r="C41" s="225" t="str">
        <f>IF(B41="","",VLOOKUP(B41,OPSLAG!$A$2:$B$103,2))</f>
        <v/>
      </c>
      <c r="D41" s="221"/>
      <c r="E41" s="226"/>
      <c r="F41" s="227"/>
      <c r="G41" s="1"/>
      <c r="H41" s="231"/>
      <c r="I41" s="1"/>
      <c r="J41" s="1"/>
      <c r="K41" s="1"/>
      <c r="L41" s="1"/>
    </row>
    <row r="42" spans="1:12" ht="12" customHeight="1" x14ac:dyDescent="0.2">
      <c r="A42" s="218" t="str">
        <f t="shared" si="0"/>
        <v/>
      </c>
      <c r="B42" s="221"/>
      <c r="C42" s="225" t="str">
        <f>IF(B42="","",VLOOKUP(B42,OPSLAG!$A$2:$B$103,2))</f>
        <v/>
      </c>
      <c r="D42" s="221"/>
      <c r="E42" s="226"/>
      <c r="F42" s="227"/>
      <c r="G42" s="1"/>
      <c r="H42" s="1"/>
      <c r="I42" s="1"/>
      <c r="J42" s="1"/>
      <c r="K42" s="1"/>
      <c r="L42" s="1"/>
    </row>
    <row r="43" spans="1:12" ht="12.75" customHeight="1" x14ac:dyDescent="0.2">
      <c r="A43" s="218" t="str">
        <f t="shared" si="0"/>
        <v/>
      </c>
      <c r="B43" s="221"/>
      <c r="C43" s="225" t="str">
        <f>IF(B43="","",VLOOKUP(B43,OPSLAG!$A$2:$B$103,2))</f>
        <v/>
      </c>
      <c r="D43" s="221"/>
      <c r="E43" s="226"/>
      <c r="F43" s="227"/>
      <c r="G43" s="1"/>
      <c r="H43" s="1"/>
      <c r="I43" s="1"/>
      <c r="J43" s="1"/>
      <c r="K43" s="1"/>
      <c r="L43" s="1"/>
    </row>
    <row r="44" spans="1:12" ht="12" customHeight="1" x14ac:dyDescent="0.2">
      <c r="A44" s="218" t="str">
        <f t="shared" si="0"/>
        <v/>
      </c>
      <c r="B44" s="221"/>
      <c r="C44" s="225" t="str">
        <f>IF(B44="","",VLOOKUP(B44,OPSLAG!$A$2:$B$103,2))</f>
        <v/>
      </c>
      <c r="D44" s="221"/>
      <c r="E44" s="226"/>
      <c r="F44" s="227"/>
      <c r="G44" s="1"/>
      <c r="H44" s="1"/>
      <c r="I44" s="1"/>
      <c r="J44" s="1"/>
      <c r="K44" s="1"/>
      <c r="L44" s="1"/>
    </row>
    <row r="45" spans="1:12" ht="12" customHeight="1" x14ac:dyDescent="0.2">
      <c r="A45" s="218" t="str">
        <f t="shared" si="0"/>
        <v/>
      </c>
      <c r="B45" s="221"/>
      <c r="C45" s="225" t="str">
        <f>IF(B45="","",VLOOKUP(B45,OPSLAG!$A$2:$B$103,2))</f>
        <v/>
      </c>
      <c r="D45" s="221"/>
      <c r="E45" s="226"/>
      <c r="F45" s="227"/>
      <c r="G45" s="1"/>
      <c r="H45" s="1"/>
      <c r="I45" s="1"/>
      <c r="J45" s="1"/>
      <c r="K45" s="1"/>
      <c r="L45" s="1"/>
    </row>
    <row r="46" spans="1:12" ht="12.75" customHeight="1" x14ac:dyDescent="0.2">
      <c r="A46" s="218" t="str">
        <f t="shared" si="0"/>
        <v/>
      </c>
      <c r="B46" s="221"/>
      <c r="C46" s="225" t="str">
        <f>IF(B46="","",VLOOKUP(B46,OPSLAG!$A$2:$B$103,2))</f>
        <v/>
      </c>
      <c r="D46" s="221"/>
      <c r="E46" s="226"/>
      <c r="F46" s="227"/>
      <c r="G46" s="1"/>
      <c r="H46" s="1"/>
      <c r="I46" s="1"/>
      <c r="J46" s="1"/>
      <c r="K46" s="1"/>
      <c r="L46" s="1"/>
    </row>
    <row r="47" spans="1:12" ht="12" customHeight="1" x14ac:dyDescent="0.2">
      <c r="A47" s="218" t="str">
        <f t="shared" si="0"/>
        <v/>
      </c>
      <c r="B47" s="221"/>
      <c r="C47" s="225" t="str">
        <f>IF(B47="","",VLOOKUP(B47,OPSLAG!$A$2:$B$103,2))</f>
        <v/>
      </c>
      <c r="D47" s="221"/>
      <c r="E47" s="226"/>
      <c r="F47" s="227"/>
      <c r="G47" s="1"/>
      <c r="H47" s="1"/>
      <c r="I47" s="1"/>
      <c r="J47" s="1"/>
      <c r="K47" s="1"/>
      <c r="L47" s="1"/>
    </row>
    <row r="48" spans="1:12" ht="12" customHeight="1" x14ac:dyDescent="0.2">
      <c r="A48" s="218" t="str">
        <f t="shared" si="0"/>
        <v/>
      </c>
      <c r="B48" s="221"/>
      <c r="C48" s="225" t="str">
        <f>IF(B48="","",VLOOKUP(B48,OPSLAG!$A$2:$B$103,2))</f>
        <v/>
      </c>
      <c r="D48" s="221"/>
      <c r="E48" s="226"/>
      <c r="F48" s="227"/>
      <c r="G48" s="1"/>
      <c r="H48" s="1"/>
      <c r="I48" s="1"/>
      <c r="J48" s="1"/>
      <c r="K48" s="1"/>
      <c r="L48" s="1"/>
    </row>
    <row r="49" spans="1:12" ht="12" customHeight="1" x14ac:dyDescent="0.2">
      <c r="A49" s="218" t="str">
        <f t="shared" si="0"/>
        <v/>
      </c>
      <c r="B49" s="221"/>
      <c r="C49" s="225" t="str">
        <f>IF(B49="","",VLOOKUP(B49,OPSLAG!$A$2:$B$103,2))</f>
        <v/>
      </c>
      <c r="D49" s="221"/>
      <c r="E49" s="226"/>
      <c r="F49" s="227"/>
      <c r="G49" s="1"/>
      <c r="H49" s="1"/>
      <c r="I49" s="1"/>
      <c r="J49" s="1"/>
      <c r="K49" s="1"/>
      <c r="L49" s="1"/>
    </row>
    <row r="50" spans="1:12" ht="12.75" customHeight="1" x14ac:dyDescent="0.2">
      <c r="A50" s="218" t="str">
        <f t="shared" si="0"/>
        <v/>
      </c>
      <c r="B50" s="221"/>
      <c r="C50" s="225" t="str">
        <f>IF(B50="","",VLOOKUP(B50,OPSLAG!$A$2:$B$103,2))</f>
        <v/>
      </c>
      <c r="D50" s="221"/>
      <c r="E50" s="226"/>
      <c r="F50" s="227"/>
      <c r="G50" s="1"/>
      <c r="H50" s="1"/>
      <c r="I50" s="1"/>
      <c r="J50" s="1"/>
      <c r="K50" s="1"/>
      <c r="L50" s="1"/>
    </row>
    <row r="51" spans="1:12" ht="12" customHeight="1" x14ac:dyDescent="0.2">
      <c r="A51" s="218" t="str">
        <f t="shared" si="0"/>
        <v/>
      </c>
      <c r="B51" s="221"/>
      <c r="C51" s="225" t="str">
        <f>IF(B51="","",VLOOKUP(B51,OPSLAG!$A$2:$B$103,2))</f>
        <v/>
      </c>
      <c r="D51" s="221"/>
      <c r="E51" s="226"/>
      <c r="F51" s="227"/>
      <c r="G51" s="1"/>
      <c r="H51" s="1"/>
      <c r="I51" s="1"/>
      <c r="J51" s="1"/>
      <c r="K51" s="1"/>
      <c r="L51" s="1"/>
    </row>
    <row r="52" spans="1:12" ht="12.75" customHeight="1" x14ac:dyDescent="0.2">
      <c r="A52" s="218" t="str">
        <f t="shared" si="0"/>
        <v/>
      </c>
      <c r="B52" s="221"/>
      <c r="C52" s="225" t="str">
        <f>IF(B52="","",VLOOKUP(B52,OPSLAG!$A$2:$B$103,2))</f>
        <v/>
      </c>
      <c r="D52" s="221"/>
      <c r="E52" s="226"/>
      <c r="F52" s="227"/>
      <c r="G52" s="1"/>
      <c r="H52" s="1"/>
      <c r="I52" s="1"/>
      <c r="J52" s="1"/>
      <c r="K52" s="1"/>
      <c r="L52" s="1"/>
    </row>
    <row r="53" spans="1:12" ht="12" customHeight="1" x14ac:dyDescent="0.2">
      <c r="A53" s="218" t="str">
        <f t="shared" si="0"/>
        <v/>
      </c>
      <c r="B53" s="221"/>
      <c r="C53" s="225" t="str">
        <f>IF(B53="","",VLOOKUP(B53,OPSLAG!$A$2:$B$103,2))</f>
        <v/>
      </c>
      <c r="D53" s="221"/>
      <c r="E53" s="226"/>
      <c r="F53" s="227"/>
      <c r="G53" s="1"/>
      <c r="H53" s="1"/>
      <c r="I53" s="1"/>
      <c r="J53" s="1"/>
      <c r="K53" s="1"/>
      <c r="L53" s="1"/>
    </row>
    <row r="54" spans="1:12" ht="12" customHeight="1" x14ac:dyDescent="0.2">
      <c r="A54" s="218" t="str">
        <f t="shared" si="0"/>
        <v/>
      </c>
      <c r="B54" s="221"/>
      <c r="C54" s="225" t="str">
        <f>IF(B54="","",VLOOKUP(B54,OPSLAG!$A$2:$B$103,2))</f>
        <v/>
      </c>
      <c r="D54" s="221"/>
      <c r="E54" s="226"/>
      <c r="F54" s="227"/>
      <c r="G54" s="1"/>
      <c r="H54" s="1"/>
      <c r="I54" s="1"/>
      <c r="J54" s="1"/>
      <c r="K54" s="1"/>
      <c r="L54" s="1"/>
    </row>
    <row r="55" spans="1:12" ht="12" customHeight="1" x14ac:dyDescent="0.2">
      <c r="A55" s="218" t="str">
        <f t="shared" si="0"/>
        <v/>
      </c>
      <c r="B55" s="221"/>
      <c r="C55" s="225" t="str">
        <f>IF(B55="","",VLOOKUP(B55,OPSLAG!$A$2:$B$103,2))</f>
        <v/>
      </c>
      <c r="D55" s="221"/>
      <c r="E55" s="226"/>
      <c r="F55" s="227"/>
      <c r="G55" s="1"/>
      <c r="H55" s="1"/>
      <c r="I55" s="1"/>
      <c r="J55" s="1"/>
      <c r="K55" s="1"/>
      <c r="L55" s="1"/>
    </row>
    <row r="56" spans="1:12" ht="12" customHeight="1" x14ac:dyDescent="0.2">
      <c r="A56" s="218" t="str">
        <f t="shared" si="0"/>
        <v/>
      </c>
      <c r="B56" s="221"/>
      <c r="C56" s="225" t="str">
        <f>IF(B56="","",VLOOKUP(B56,OPSLAG!$A$2:$B$103,2))</f>
        <v/>
      </c>
      <c r="D56" s="221"/>
      <c r="E56" s="226"/>
      <c r="F56" s="227"/>
      <c r="G56" s="1"/>
      <c r="H56" s="1"/>
      <c r="I56" s="1"/>
      <c r="J56" s="1"/>
      <c r="K56" s="1"/>
      <c r="L56" s="1"/>
    </row>
    <row r="57" spans="1:12" ht="12" customHeight="1" x14ac:dyDescent="0.2">
      <c r="A57" s="218" t="str">
        <f t="shared" si="0"/>
        <v/>
      </c>
      <c r="B57" s="221"/>
      <c r="C57" s="225" t="str">
        <f>IF(B57="","",VLOOKUP(B57,OPSLAG!$A$2:$B$103,2))</f>
        <v/>
      </c>
      <c r="D57" s="221"/>
      <c r="E57" s="226"/>
      <c r="F57" s="227"/>
      <c r="G57" s="1"/>
      <c r="H57" s="1"/>
      <c r="I57" s="1"/>
      <c r="J57" s="1"/>
      <c r="K57" s="1"/>
      <c r="L57" s="1"/>
    </row>
    <row r="58" spans="1:12" ht="12" customHeight="1" x14ac:dyDescent="0.2">
      <c r="A58" s="218" t="str">
        <f t="shared" si="0"/>
        <v/>
      </c>
      <c r="B58" s="221"/>
      <c r="C58" s="225" t="str">
        <f>IF(B58="","",VLOOKUP(B58,OPSLAG!$A$2:$B$103,2))</f>
        <v/>
      </c>
      <c r="D58" s="221"/>
      <c r="E58" s="226"/>
      <c r="F58" s="227"/>
      <c r="G58" s="1"/>
      <c r="H58" s="1"/>
      <c r="I58" s="1"/>
      <c r="J58" s="1"/>
      <c r="K58" s="1"/>
      <c r="L58" s="1"/>
    </row>
    <row r="59" spans="1:12" ht="12" customHeight="1" x14ac:dyDescent="0.2">
      <c r="A59" s="218" t="str">
        <f t="shared" si="0"/>
        <v/>
      </c>
      <c r="B59" s="221"/>
      <c r="C59" s="225" t="str">
        <f>IF(B59="","",VLOOKUP(B59,OPSLAG!$A$2:$B$103,2))</f>
        <v/>
      </c>
      <c r="D59" s="221"/>
      <c r="E59" s="226"/>
      <c r="F59" s="227"/>
      <c r="G59" s="1"/>
      <c r="H59" s="1"/>
      <c r="I59" s="1"/>
      <c r="J59" s="1"/>
      <c r="K59" s="1"/>
      <c r="L59" s="1"/>
    </row>
    <row r="60" spans="1:12" ht="12" customHeight="1" x14ac:dyDescent="0.2">
      <c r="A60" s="218" t="str">
        <f t="shared" si="0"/>
        <v/>
      </c>
      <c r="B60" s="221"/>
      <c r="C60" s="225" t="str">
        <f>IF(B60="","",VLOOKUP(B60,OPSLAG!$A$2:$B$103,2))</f>
        <v/>
      </c>
      <c r="D60" s="221"/>
      <c r="E60" s="226"/>
      <c r="F60" s="227"/>
      <c r="G60" s="1"/>
      <c r="H60" s="1"/>
      <c r="I60" s="1"/>
      <c r="J60" s="1"/>
      <c r="K60" s="1"/>
      <c r="L60" s="1"/>
    </row>
    <row r="61" spans="1:12" ht="12" customHeight="1" x14ac:dyDescent="0.2">
      <c r="A61" s="218" t="str">
        <f t="shared" si="0"/>
        <v/>
      </c>
      <c r="B61" s="221"/>
      <c r="C61" s="225" t="str">
        <f>IF(B61="","",VLOOKUP(B61,OPSLAG!$A$2:$B$103,2))</f>
        <v/>
      </c>
      <c r="D61" s="221"/>
      <c r="E61" s="226"/>
      <c r="F61" s="227"/>
      <c r="G61" s="1"/>
      <c r="H61" s="1"/>
      <c r="I61" s="1"/>
      <c r="J61" s="1"/>
      <c r="K61" s="1"/>
      <c r="L61" s="1"/>
    </row>
    <row r="62" spans="1:12" ht="12" customHeight="1" x14ac:dyDescent="0.2">
      <c r="A62" s="218" t="str">
        <f t="shared" si="0"/>
        <v/>
      </c>
      <c r="B62" s="221"/>
      <c r="C62" s="225" t="str">
        <f>IF(B62="","",VLOOKUP(B62,OPSLAG!$A$2:$B$103,2))</f>
        <v/>
      </c>
      <c r="D62" s="221"/>
      <c r="E62" s="226"/>
      <c r="F62" s="227"/>
      <c r="G62" s="1"/>
      <c r="H62" s="1"/>
      <c r="I62" s="1"/>
      <c r="J62" s="1"/>
      <c r="K62" s="1"/>
      <c r="L62" s="1"/>
    </row>
    <row r="63" spans="1:12" ht="12" customHeight="1" x14ac:dyDescent="0.2">
      <c r="A63" s="218" t="str">
        <f t="shared" si="0"/>
        <v/>
      </c>
      <c r="B63" s="221"/>
      <c r="C63" s="225" t="str">
        <f>IF(B63="","",VLOOKUP(B63,OPSLAG!$A$2:$B$103,2))</f>
        <v/>
      </c>
      <c r="D63" s="221"/>
      <c r="E63" s="226"/>
      <c r="F63" s="227"/>
      <c r="G63" s="1"/>
      <c r="H63" s="1"/>
      <c r="I63" s="1"/>
      <c r="J63" s="1"/>
      <c r="K63" s="1"/>
      <c r="L63" s="1"/>
    </row>
    <row r="64" spans="1:12" ht="12" customHeight="1" x14ac:dyDescent="0.2">
      <c r="A64" s="218" t="str">
        <f t="shared" si="0"/>
        <v/>
      </c>
      <c r="B64" s="221"/>
      <c r="C64" s="225" t="str">
        <f>IF(B64="","",VLOOKUP(B64,OPSLAG!$A$2:$B$103,2))</f>
        <v/>
      </c>
      <c r="D64" s="221"/>
      <c r="E64" s="226"/>
      <c r="F64" s="227"/>
      <c r="G64" s="1"/>
      <c r="H64" s="1"/>
      <c r="I64" s="1"/>
      <c r="J64" s="1"/>
      <c r="K64" s="1"/>
      <c r="L64" s="1"/>
    </row>
    <row r="65" spans="1:12" ht="12" customHeight="1" x14ac:dyDescent="0.2">
      <c r="A65" s="218" t="str">
        <f t="shared" si="0"/>
        <v/>
      </c>
      <c r="B65" s="221"/>
      <c r="C65" s="225" t="str">
        <f>IF(B65="","",VLOOKUP(B65,OPSLAG!$A$2:$B$103,2))</f>
        <v/>
      </c>
      <c r="D65" s="221"/>
      <c r="E65" s="226"/>
      <c r="F65" s="227"/>
      <c r="G65" s="1"/>
      <c r="H65" s="1"/>
      <c r="I65" s="1"/>
      <c r="J65" s="1"/>
      <c r="K65" s="1"/>
      <c r="L65" s="1"/>
    </row>
    <row r="66" spans="1:12" ht="12" customHeight="1" x14ac:dyDescent="0.2">
      <c r="A66" s="218" t="str">
        <f t="shared" si="0"/>
        <v/>
      </c>
      <c r="B66" s="221"/>
      <c r="C66" s="225" t="str">
        <f>IF(B66="","",VLOOKUP(B66,OPSLAG!$A$2:$B$103,2))</f>
        <v/>
      </c>
      <c r="D66" s="221"/>
      <c r="E66" s="226"/>
      <c r="F66" s="227"/>
      <c r="G66" s="1"/>
      <c r="H66" s="1"/>
      <c r="I66" s="1"/>
      <c r="J66" s="1"/>
      <c r="K66" s="1"/>
      <c r="L66" s="1"/>
    </row>
    <row r="67" spans="1:12" ht="12" customHeight="1" x14ac:dyDescent="0.2">
      <c r="A67" s="218" t="str">
        <f t="shared" si="0"/>
        <v/>
      </c>
      <c r="B67" s="221"/>
      <c r="C67" s="225" t="str">
        <f>IF(B67="","",VLOOKUP(B67,OPSLAG!$A$2:$B$103,2))</f>
        <v/>
      </c>
      <c r="D67" s="221"/>
      <c r="E67" s="226"/>
      <c r="F67" s="227"/>
      <c r="G67" s="1"/>
      <c r="H67" s="1"/>
      <c r="I67" s="1"/>
      <c r="J67" s="1"/>
      <c r="K67" s="1"/>
      <c r="L67" s="1"/>
    </row>
    <row r="68" spans="1:12" ht="12" customHeight="1" x14ac:dyDescent="0.2">
      <c r="A68" s="218" t="str">
        <f t="shared" si="0"/>
        <v/>
      </c>
      <c r="B68" s="221"/>
      <c r="C68" s="225" t="str">
        <f>IF(B68="","",VLOOKUP(B68,OPSLAG!$A$2:$B$103,2))</f>
        <v/>
      </c>
      <c r="D68" s="221"/>
      <c r="E68" s="226"/>
      <c r="F68" s="227"/>
      <c r="G68" s="1"/>
      <c r="H68" s="1"/>
      <c r="I68" s="1"/>
      <c r="J68" s="1"/>
      <c r="K68" s="1"/>
      <c r="L68" s="1"/>
    </row>
    <row r="69" spans="1:12" ht="12" customHeight="1" x14ac:dyDescent="0.2">
      <c r="A69" s="218" t="str">
        <f t="shared" si="0"/>
        <v/>
      </c>
      <c r="B69" s="221"/>
      <c r="C69" s="225" t="str">
        <f>IF(B69="","",VLOOKUP(B69,OPSLAG!$A$2:$B$103,2))</f>
        <v/>
      </c>
      <c r="D69" s="221"/>
      <c r="E69" s="226"/>
      <c r="F69" s="227"/>
      <c r="G69" s="1"/>
      <c r="H69" s="1"/>
      <c r="I69" s="1"/>
      <c r="J69" s="1"/>
      <c r="K69" s="1"/>
      <c r="L69" s="1"/>
    </row>
    <row r="70" spans="1:12" ht="12" customHeight="1" x14ac:dyDescent="0.2">
      <c r="A70" s="218" t="str">
        <f t="shared" si="0"/>
        <v/>
      </c>
      <c r="B70" s="221"/>
      <c r="C70" s="225" t="str">
        <f>IF(B70="","",VLOOKUP(B70,OPSLAG!$A$2:$B$103,2))</f>
        <v/>
      </c>
      <c r="D70" s="221"/>
      <c r="E70" s="226"/>
      <c r="F70" s="227"/>
      <c r="G70" s="1"/>
      <c r="H70" s="1"/>
      <c r="I70" s="1"/>
      <c r="J70" s="1"/>
      <c r="K70" s="1"/>
      <c r="L70" s="1"/>
    </row>
    <row r="71" spans="1:12" ht="12" customHeight="1" x14ac:dyDescent="0.2">
      <c r="A71" s="218" t="str">
        <f t="shared" si="0"/>
        <v/>
      </c>
      <c r="B71" s="221"/>
      <c r="C71" s="225" t="str">
        <f>IF(B71="","",VLOOKUP(B71,OPSLAG!$A$2:$B$103,2))</f>
        <v/>
      </c>
      <c r="D71" s="221"/>
      <c r="E71" s="226"/>
      <c r="F71" s="227"/>
      <c r="G71" s="1"/>
      <c r="H71" s="1"/>
      <c r="I71" s="1"/>
      <c r="J71" s="1"/>
      <c r="K71" s="1"/>
      <c r="L71" s="1"/>
    </row>
    <row r="72" spans="1:12" ht="12" customHeight="1" x14ac:dyDescent="0.2">
      <c r="A72" s="218" t="str">
        <f t="shared" si="0"/>
        <v/>
      </c>
      <c r="B72" s="221"/>
      <c r="C72" s="225" t="str">
        <f>IF(B72="","",VLOOKUP(B72,OPSLAG!$A$2:$B$103,2))</f>
        <v/>
      </c>
      <c r="D72" s="221"/>
      <c r="E72" s="226"/>
      <c r="F72" s="227"/>
      <c r="G72" s="1"/>
      <c r="H72" s="1"/>
      <c r="I72" s="1"/>
      <c r="J72" s="1"/>
      <c r="K72" s="1"/>
      <c r="L72" s="1"/>
    </row>
    <row r="73" spans="1:12" ht="12" customHeight="1" x14ac:dyDescent="0.2">
      <c r="A73" s="218" t="str">
        <f t="shared" si="0"/>
        <v/>
      </c>
      <c r="B73" s="221"/>
      <c r="C73" s="225" t="str">
        <f>IF(B73="","",VLOOKUP(B73,OPSLAG!$A$2:$B$103,2))</f>
        <v/>
      </c>
      <c r="D73" s="221"/>
      <c r="E73" s="226"/>
      <c r="F73" s="227"/>
      <c r="G73" s="1"/>
      <c r="H73" s="1"/>
      <c r="I73" s="1"/>
      <c r="J73" s="1"/>
      <c r="K73" s="1"/>
      <c r="L73" s="1"/>
    </row>
    <row r="74" spans="1:12" ht="12" customHeight="1" x14ac:dyDescent="0.2">
      <c r="A74" s="218" t="str">
        <f t="shared" si="0"/>
        <v/>
      </c>
      <c r="B74" s="221"/>
      <c r="C74" s="225" t="str">
        <f>IF(B74="","",VLOOKUP(B74,OPSLAG!$A$2:$B$103,2))</f>
        <v/>
      </c>
      <c r="D74" s="221"/>
      <c r="E74" s="226"/>
      <c r="F74" s="227"/>
      <c r="G74" s="1"/>
      <c r="H74" s="1"/>
      <c r="I74" s="1"/>
      <c r="J74" s="1"/>
      <c r="K74" s="1"/>
      <c r="L74" s="1"/>
    </row>
    <row r="75" spans="1:12" ht="12" customHeight="1" x14ac:dyDescent="0.2">
      <c r="A75" s="218" t="str">
        <f t="shared" si="0"/>
        <v/>
      </c>
      <c r="B75" s="221"/>
      <c r="C75" s="225" t="str">
        <f>IF(B75="","",VLOOKUP(B75,OPSLAG!$A$2:$B$103,2))</f>
        <v/>
      </c>
      <c r="D75" s="221"/>
      <c r="E75" s="226"/>
      <c r="F75" s="227"/>
      <c r="G75" s="1"/>
      <c r="H75" s="1"/>
      <c r="I75" s="1"/>
      <c r="J75" s="1"/>
      <c r="K75" s="1"/>
      <c r="L75" s="1"/>
    </row>
    <row r="76" spans="1:12" ht="12" customHeight="1" x14ac:dyDescent="0.2">
      <c r="A76" s="218" t="str">
        <f t="shared" si="0"/>
        <v/>
      </c>
      <c r="B76" s="221"/>
      <c r="C76" s="225" t="str">
        <f>IF(B76="","",VLOOKUP(B76,OPSLAG!$A$2:$B$103,2))</f>
        <v/>
      </c>
      <c r="D76" s="221"/>
      <c r="E76" s="226"/>
      <c r="F76" s="227"/>
      <c r="G76" s="1"/>
      <c r="H76" s="1"/>
      <c r="I76" s="1"/>
      <c r="J76" s="1"/>
      <c r="K76" s="1"/>
      <c r="L76" s="1"/>
    </row>
    <row r="77" spans="1:12" ht="12" customHeight="1" x14ac:dyDescent="0.2">
      <c r="A77" s="218" t="str">
        <f t="shared" si="0"/>
        <v/>
      </c>
      <c r="B77" s="221"/>
      <c r="C77" s="225" t="str">
        <f>IF(B77="","",VLOOKUP(B77,OPSLAG!$A$2:$B$103,2))</f>
        <v/>
      </c>
      <c r="D77" s="221"/>
      <c r="E77" s="226"/>
      <c r="F77" s="227"/>
      <c r="G77" s="1"/>
      <c r="H77" s="1"/>
      <c r="I77" s="1"/>
      <c r="J77" s="1"/>
      <c r="K77" s="1"/>
      <c r="L77" s="1"/>
    </row>
    <row r="78" spans="1:12" ht="12" customHeight="1" x14ac:dyDescent="0.2">
      <c r="A78" s="218" t="str">
        <f t="shared" si="0"/>
        <v/>
      </c>
      <c r="B78" s="221"/>
      <c r="C78" s="225" t="str">
        <f>IF(B78="","",VLOOKUP(B78,OPSLAG!$A$2:$B$103,2))</f>
        <v/>
      </c>
      <c r="D78" s="221"/>
      <c r="E78" s="226"/>
      <c r="F78" s="227"/>
      <c r="G78" s="1"/>
      <c r="H78" s="1"/>
      <c r="I78" s="1"/>
      <c r="J78" s="1"/>
      <c r="K78" s="1"/>
      <c r="L78" s="1"/>
    </row>
    <row r="79" spans="1:12" ht="12" customHeight="1" x14ac:dyDescent="0.2">
      <c r="A79" s="218" t="str">
        <f t="shared" si="0"/>
        <v/>
      </c>
      <c r="B79" s="221"/>
      <c r="C79" s="225" t="str">
        <f>IF(B79="","",VLOOKUP(B79,OPSLAG!$A$2:$B$103,2))</f>
        <v/>
      </c>
      <c r="D79" s="221"/>
      <c r="E79" s="226"/>
      <c r="F79" s="227"/>
      <c r="G79" s="1"/>
      <c r="H79" s="1"/>
      <c r="I79" s="1"/>
      <c r="J79" s="1"/>
      <c r="K79" s="1"/>
      <c r="L79" s="1"/>
    </row>
    <row r="80" spans="1:12" ht="12" customHeight="1" x14ac:dyDescent="0.2">
      <c r="A80" s="218" t="str">
        <f t="shared" si="0"/>
        <v/>
      </c>
      <c r="B80" s="221"/>
      <c r="C80" s="225" t="str">
        <f>IF(B80="","",VLOOKUP(B80,OPSLAG!$A$2:$B$103,2))</f>
        <v/>
      </c>
      <c r="D80" s="221"/>
      <c r="E80" s="226"/>
      <c r="F80" s="227"/>
      <c r="G80" s="1"/>
      <c r="H80" s="1"/>
      <c r="I80" s="1"/>
      <c r="J80" s="1"/>
      <c r="K80" s="1"/>
      <c r="L80" s="1"/>
    </row>
    <row r="81" spans="1:12" ht="12" customHeight="1" x14ac:dyDescent="0.2">
      <c r="A81" s="218" t="str">
        <f t="shared" si="0"/>
        <v/>
      </c>
      <c r="B81" s="221"/>
      <c r="C81" s="225" t="str">
        <f>IF(B81="","",VLOOKUP(B81,OPSLAG!$A$2:$B$103,2))</f>
        <v/>
      </c>
      <c r="D81" s="221"/>
      <c r="E81" s="226"/>
      <c r="F81" s="227"/>
      <c r="G81" s="1"/>
      <c r="H81" s="1"/>
      <c r="I81" s="1"/>
      <c r="J81" s="1"/>
      <c r="K81" s="1"/>
      <c r="L81" s="1"/>
    </row>
    <row r="82" spans="1:12" ht="12" customHeight="1" x14ac:dyDescent="0.2">
      <c r="A82" s="218" t="str">
        <f t="shared" si="0"/>
        <v/>
      </c>
      <c r="B82" s="221"/>
      <c r="C82" s="225" t="str">
        <f>IF(B82="","",VLOOKUP(B82,OPSLAG!$A$2:$B$103,2))</f>
        <v/>
      </c>
      <c r="D82" s="221"/>
      <c r="E82" s="226"/>
      <c r="F82" s="227"/>
      <c r="G82" s="1"/>
      <c r="H82" s="1"/>
      <c r="I82" s="1"/>
      <c r="J82" s="1"/>
      <c r="K82" s="1"/>
      <c r="L82" s="1"/>
    </row>
    <row r="83" spans="1:12" ht="12" customHeight="1" x14ac:dyDescent="0.2">
      <c r="A83" s="218" t="str">
        <f t="shared" si="0"/>
        <v/>
      </c>
      <c r="B83" s="221"/>
      <c r="C83" s="225" t="str">
        <f>IF(B83="","",VLOOKUP(B83,OPSLAG!$A$2:$B$103,2))</f>
        <v/>
      </c>
      <c r="D83" s="221"/>
      <c r="E83" s="226"/>
      <c r="F83" s="227"/>
      <c r="G83" s="1"/>
      <c r="H83" s="1"/>
      <c r="I83" s="1"/>
      <c r="J83" s="1"/>
      <c r="K83" s="1"/>
      <c r="L83" s="1"/>
    </row>
    <row r="84" spans="1:12" ht="12" customHeight="1" x14ac:dyDescent="0.2">
      <c r="A84" s="218" t="str">
        <f t="shared" si="0"/>
        <v/>
      </c>
      <c r="B84" s="221"/>
      <c r="C84" s="225" t="str">
        <f>IF(B84="","",VLOOKUP(B84,OPSLAG!$A$2:$B$103,2))</f>
        <v/>
      </c>
      <c r="D84" s="221"/>
      <c r="E84" s="226"/>
      <c r="F84" s="227"/>
      <c r="G84" s="1"/>
      <c r="H84" s="1"/>
      <c r="I84" s="1"/>
      <c r="J84" s="1"/>
      <c r="K84" s="1"/>
      <c r="L84" s="1"/>
    </row>
    <row r="85" spans="1:12" ht="12" customHeight="1" x14ac:dyDescent="0.2">
      <c r="A85" s="218" t="str">
        <f t="shared" si="0"/>
        <v/>
      </c>
      <c r="B85" s="221"/>
      <c r="C85" s="225" t="str">
        <f>IF(B85="","",VLOOKUP(B85,OPSLAG!$A$2:$B$103,2))</f>
        <v/>
      </c>
      <c r="D85" s="221"/>
      <c r="E85" s="226"/>
      <c r="F85" s="227"/>
      <c r="G85" s="1"/>
      <c r="H85" s="1"/>
      <c r="I85" s="1"/>
      <c r="J85" s="1"/>
      <c r="K85" s="1"/>
      <c r="L85" s="1"/>
    </row>
    <row r="86" spans="1:12" ht="12" customHeight="1" x14ac:dyDescent="0.2">
      <c r="A86" s="218" t="str">
        <f t="shared" si="0"/>
        <v/>
      </c>
      <c r="B86" s="221"/>
      <c r="C86" s="225" t="str">
        <f>IF(B86="","",VLOOKUP(B86,OPSLAG!$A$2:$B$103,2))</f>
        <v/>
      </c>
      <c r="D86" s="221"/>
      <c r="E86" s="226"/>
      <c r="F86" s="227"/>
      <c r="G86" s="1"/>
      <c r="H86" s="1"/>
      <c r="I86" s="1"/>
      <c r="J86" s="1"/>
      <c r="K86" s="1"/>
      <c r="L86" s="1"/>
    </row>
    <row r="87" spans="1:12" ht="12" customHeight="1" x14ac:dyDescent="0.2">
      <c r="A87" s="218" t="str">
        <f t="shared" si="0"/>
        <v/>
      </c>
      <c r="B87" s="221"/>
      <c r="C87" s="225" t="str">
        <f>IF(B87="","",VLOOKUP(B87,OPSLAG!$A$2:$B$103,2))</f>
        <v/>
      </c>
      <c r="D87" s="221"/>
      <c r="E87" s="226"/>
      <c r="F87" s="227"/>
      <c r="G87" s="1"/>
      <c r="H87" s="1"/>
      <c r="I87" s="1"/>
      <c r="J87" s="1"/>
      <c r="K87" s="1"/>
      <c r="L87" s="1"/>
    </row>
    <row r="88" spans="1:12" ht="12" customHeight="1" x14ac:dyDescent="0.2">
      <c r="A88" s="218" t="str">
        <f t="shared" si="0"/>
        <v/>
      </c>
      <c r="B88" s="221"/>
      <c r="C88" s="225" t="str">
        <f>IF(B88="","",VLOOKUP(B88,OPSLAG!$A$2:$B$103,2))</f>
        <v/>
      </c>
      <c r="D88" s="221"/>
      <c r="E88" s="226"/>
      <c r="F88" s="227"/>
      <c r="G88" s="1"/>
      <c r="H88" s="1"/>
      <c r="I88" s="1"/>
      <c r="J88" s="1"/>
      <c r="K88" s="1"/>
      <c r="L88" s="1"/>
    </row>
    <row r="89" spans="1:12" ht="12" customHeight="1" x14ac:dyDescent="0.2">
      <c r="A89" s="218" t="str">
        <f t="shared" si="0"/>
        <v/>
      </c>
      <c r="B89" s="221"/>
      <c r="C89" s="225" t="str">
        <f>IF(B89="","",VLOOKUP(B89,OPSLAG!$A$2:$B$103,2))</f>
        <v/>
      </c>
      <c r="D89" s="221"/>
      <c r="E89" s="226"/>
      <c r="F89" s="227"/>
      <c r="G89" s="1"/>
      <c r="H89" s="1"/>
      <c r="I89" s="1"/>
      <c r="J89" s="1"/>
      <c r="K89" s="1"/>
      <c r="L89" s="1"/>
    </row>
    <row r="90" spans="1:12" ht="12" customHeight="1" x14ac:dyDescent="0.2">
      <c r="A90" s="218" t="str">
        <f t="shared" si="0"/>
        <v/>
      </c>
      <c r="B90" s="221"/>
      <c r="C90" s="225" t="str">
        <f>IF(B90="","",VLOOKUP(B90,OPSLAG!$A$2:$B$103,2))</f>
        <v/>
      </c>
      <c r="D90" s="221"/>
      <c r="E90" s="226"/>
      <c r="F90" s="227"/>
      <c r="G90" s="1"/>
      <c r="H90" s="1"/>
      <c r="I90" s="1"/>
      <c r="J90" s="1"/>
      <c r="K90" s="1"/>
      <c r="L90" s="1"/>
    </row>
    <row r="91" spans="1:12" ht="12" customHeight="1" x14ac:dyDescent="0.2">
      <c r="A91" s="218" t="str">
        <f t="shared" si="0"/>
        <v/>
      </c>
      <c r="B91" s="221"/>
      <c r="C91" s="225" t="str">
        <f>IF(B91="","",VLOOKUP(B91,OPSLAG!$A$2:$B$103,2))</f>
        <v/>
      </c>
      <c r="D91" s="221"/>
      <c r="E91" s="226"/>
      <c r="F91" s="227"/>
      <c r="G91" s="1"/>
      <c r="H91" s="1"/>
      <c r="I91" s="1"/>
      <c r="J91" s="1"/>
      <c r="K91" s="1"/>
      <c r="L91" s="1"/>
    </row>
    <row r="92" spans="1:12" ht="12" customHeight="1" x14ac:dyDescent="0.2">
      <c r="A92" s="218" t="str">
        <f t="shared" si="0"/>
        <v/>
      </c>
      <c r="B92" s="221"/>
      <c r="C92" s="225" t="str">
        <f>IF(B92="","",VLOOKUP(B92,OPSLAG!$A$2:$B$103,2))</f>
        <v/>
      </c>
      <c r="D92" s="221"/>
      <c r="E92" s="226"/>
      <c r="F92" s="227"/>
      <c r="G92" s="1"/>
      <c r="H92" s="1"/>
      <c r="I92" s="1"/>
      <c r="J92" s="1"/>
      <c r="K92" s="1"/>
      <c r="L92" s="1"/>
    </row>
    <row r="93" spans="1:12" ht="12" customHeight="1" x14ac:dyDescent="0.2">
      <c r="A93" s="218" t="str">
        <f t="shared" si="0"/>
        <v/>
      </c>
      <c r="B93" s="221"/>
      <c r="C93" s="225" t="str">
        <f>IF(B93="","",VLOOKUP(B93,OPSLAG!$A$2:$B$103,2))</f>
        <v/>
      </c>
      <c r="D93" s="221"/>
      <c r="E93" s="226"/>
      <c r="F93" s="227"/>
      <c r="G93" s="1"/>
      <c r="H93" s="1"/>
      <c r="I93" s="1"/>
      <c r="J93" s="1"/>
      <c r="K93" s="1"/>
      <c r="L93" s="1"/>
    </row>
    <row r="94" spans="1:12" ht="12" customHeight="1" x14ac:dyDescent="0.2">
      <c r="A94" s="218" t="str">
        <f t="shared" si="0"/>
        <v/>
      </c>
      <c r="B94" s="221"/>
      <c r="C94" s="225" t="str">
        <f>IF(B94="","",VLOOKUP(B94,OPSLAG!$A$2:$B$103,2))</f>
        <v/>
      </c>
      <c r="D94" s="221"/>
      <c r="E94" s="226"/>
      <c r="F94" s="227"/>
      <c r="G94" s="1"/>
      <c r="H94" s="1"/>
      <c r="I94" s="1"/>
      <c r="J94" s="1"/>
      <c r="K94" s="1"/>
      <c r="L94" s="1"/>
    </row>
    <row r="95" spans="1:12" ht="12" customHeight="1" x14ac:dyDescent="0.2">
      <c r="A95" s="218" t="str">
        <f t="shared" si="0"/>
        <v/>
      </c>
      <c r="B95" s="221"/>
      <c r="C95" s="225" t="str">
        <f>IF(B95="","",VLOOKUP(B95,OPSLAG!$A$2:$B$103,2))</f>
        <v/>
      </c>
      <c r="D95" s="221"/>
      <c r="E95" s="226"/>
      <c r="F95" s="227"/>
      <c r="G95" s="1"/>
      <c r="H95" s="1"/>
      <c r="I95" s="1"/>
      <c r="J95" s="1"/>
      <c r="K95" s="1"/>
      <c r="L95" s="1"/>
    </row>
    <row r="96" spans="1:12" ht="12" customHeight="1" x14ac:dyDescent="0.2">
      <c r="A96" s="218" t="str">
        <f t="shared" si="0"/>
        <v/>
      </c>
      <c r="B96" s="221"/>
      <c r="C96" s="225" t="str">
        <f>IF(B96="","",VLOOKUP(B96,OPSLAG!$A$2:$B$103,2))</f>
        <v/>
      </c>
      <c r="D96" s="221"/>
      <c r="E96" s="226"/>
      <c r="F96" s="227"/>
      <c r="G96" s="1"/>
      <c r="H96" s="1"/>
      <c r="I96" s="1"/>
      <c r="J96" s="1"/>
      <c r="K96" s="1"/>
      <c r="L96" s="1"/>
    </row>
    <row r="97" spans="1:12" ht="12" customHeight="1" x14ac:dyDescent="0.2">
      <c r="A97" s="218" t="str">
        <f t="shared" si="0"/>
        <v/>
      </c>
      <c r="B97" s="221"/>
      <c r="C97" s="225" t="str">
        <f>IF(B97="","",VLOOKUP(B97,OPSLAG!$A$2:$B$103,2))</f>
        <v/>
      </c>
      <c r="D97" s="221"/>
      <c r="E97" s="226"/>
      <c r="F97" s="227"/>
      <c r="G97" s="1"/>
      <c r="H97" s="1"/>
      <c r="I97" s="1"/>
      <c r="J97" s="1"/>
      <c r="K97" s="1"/>
      <c r="L97" s="1"/>
    </row>
    <row r="98" spans="1:12" ht="12" customHeight="1" x14ac:dyDescent="0.2">
      <c r="A98" s="218" t="str">
        <f t="shared" si="0"/>
        <v/>
      </c>
      <c r="B98" s="221"/>
      <c r="C98" s="225" t="str">
        <f>IF(B98="","",VLOOKUP(B98,OPSLAG!$A$2:$B$103,2))</f>
        <v/>
      </c>
      <c r="D98" s="221"/>
      <c r="E98" s="226"/>
      <c r="F98" s="227"/>
      <c r="G98" s="1"/>
      <c r="H98" s="1"/>
      <c r="I98" s="1"/>
      <c r="J98" s="1"/>
      <c r="K98" s="1"/>
      <c r="L98" s="1"/>
    </row>
    <row r="99" spans="1:12" ht="12" customHeight="1" x14ac:dyDescent="0.2">
      <c r="A99" s="218" t="str">
        <f t="shared" si="0"/>
        <v/>
      </c>
      <c r="B99" s="221"/>
      <c r="C99" s="225" t="str">
        <f>IF(B99="","",VLOOKUP(B99,OPSLAG!$A$2:$B$103,2))</f>
        <v/>
      </c>
      <c r="D99" s="221"/>
      <c r="E99" s="226"/>
      <c r="F99" s="227"/>
      <c r="G99" s="1"/>
      <c r="H99" s="1"/>
      <c r="I99" s="1"/>
      <c r="J99" s="1"/>
      <c r="K99" s="1"/>
      <c r="L99" s="1"/>
    </row>
    <row r="100" spans="1:12" ht="12" customHeight="1" x14ac:dyDescent="0.2">
      <c r="A100" s="218" t="str">
        <f t="shared" si="0"/>
        <v/>
      </c>
      <c r="B100" s="221"/>
      <c r="C100" s="225" t="str">
        <f>IF(B100="","",VLOOKUP(B100,OPSLAG!$A$2:$B$103,2))</f>
        <v/>
      </c>
      <c r="D100" s="221"/>
      <c r="E100" s="226"/>
      <c r="F100" s="227"/>
      <c r="G100" s="1"/>
      <c r="H100" s="1"/>
      <c r="I100" s="1"/>
      <c r="J100" s="1"/>
      <c r="K100" s="1"/>
      <c r="L100" s="1"/>
    </row>
    <row r="101" spans="1:12" ht="12" customHeight="1" x14ac:dyDescent="0.2">
      <c r="A101" s="218" t="str">
        <f t="shared" si="0"/>
        <v/>
      </c>
      <c r="B101" s="221"/>
      <c r="C101" s="225" t="str">
        <f>IF(B101="","",VLOOKUP(B101,OPSLAG!$A$2:$B$103,2))</f>
        <v/>
      </c>
      <c r="D101" s="221"/>
      <c r="E101" s="226"/>
      <c r="F101" s="227"/>
      <c r="G101" s="1"/>
      <c r="H101" s="1"/>
      <c r="I101" s="1"/>
      <c r="J101" s="1"/>
      <c r="K101" s="1"/>
      <c r="L101" s="1"/>
    </row>
    <row r="102" spans="1:12" ht="12" customHeight="1" x14ac:dyDescent="0.2">
      <c r="A102" s="218" t="str">
        <f t="shared" si="0"/>
        <v/>
      </c>
      <c r="B102" s="221"/>
      <c r="C102" s="225" t="str">
        <f>IF(B102="","",VLOOKUP(B102,OPSLAG!$A$2:$B$103,2))</f>
        <v/>
      </c>
      <c r="D102" s="221"/>
      <c r="E102" s="226"/>
      <c r="F102" s="227"/>
      <c r="G102" s="1"/>
      <c r="H102" s="1"/>
      <c r="I102" s="1"/>
      <c r="J102" s="1"/>
      <c r="K102" s="1"/>
      <c r="L102" s="1"/>
    </row>
    <row r="103" spans="1:12" ht="12" customHeight="1" x14ac:dyDescent="0.2">
      <c r="A103" s="218" t="str">
        <f t="shared" si="0"/>
        <v/>
      </c>
      <c r="B103" s="221"/>
      <c r="C103" s="225" t="str">
        <f>IF(B103="","",VLOOKUP(B103,OPSLAG!$A$2:$B$103,2))</f>
        <v/>
      </c>
      <c r="D103" s="221"/>
      <c r="E103" s="226"/>
      <c r="F103" s="227"/>
      <c r="G103" s="1"/>
      <c r="H103" s="1"/>
      <c r="I103" s="1"/>
      <c r="J103" s="1"/>
      <c r="K103" s="1"/>
      <c r="L103" s="1"/>
    </row>
    <row r="104" spans="1:12" ht="12" customHeight="1" x14ac:dyDescent="0.2">
      <c r="A104" s="218" t="str">
        <f t="shared" si="0"/>
        <v/>
      </c>
      <c r="B104" s="221"/>
      <c r="C104" s="225" t="str">
        <f>IF(B104="","",VLOOKUP(B104,OPSLAG!$A$2:$B$103,2))</f>
        <v/>
      </c>
      <c r="D104" s="221"/>
      <c r="E104" s="226"/>
      <c r="F104" s="227"/>
      <c r="G104" s="1"/>
      <c r="H104" s="1"/>
      <c r="I104" s="1"/>
      <c r="J104" s="1"/>
      <c r="K104" s="1"/>
      <c r="L104" s="1"/>
    </row>
    <row r="105" spans="1:12" ht="12" customHeight="1" x14ac:dyDescent="0.2">
      <c r="A105" s="218" t="str">
        <f t="shared" si="0"/>
        <v/>
      </c>
      <c r="B105" s="221"/>
      <c r="C105" s="225" t="str">
        <f>IF(B105="","",VLOOKUP(B105,OPSLAG!$A$2:$B$103,2))</f>
        <v/>
      </c>
      <c r="D105" s="221"/>
      <c r="E105" s="226"/>
      <c r="F105" s="227"/>
      <c r="G105" s="1"/>
      <c r="H105" s="1"/>
      <c r="I105" s="1"/>
      <c r="J105" s="1"/>
      <c r="K105" s="1"/>
      <c r="L105" s="1"/>
    </row>
    <row r="106" spans="1:12" ht="12" customHeight="1" x14ac:dyDescent="0.2">
      <c r="A106" s="218" t="str">
        <f t="shared" si="0"/>
        <v/>
      </c>
      <c r="B106" s="221"/>
      <c r="C106" s="225" t="str">
        <f>IF(B106="","",VLOOKUP(B106,OPSLAG!$A$2:$B$103,2))</f>
        <v/>
      </c>
      <c r="D106" s="221"/>
      <c r="E106" s="226"/>
      <c r="F106" s="227"/>
      <c r="G106" s="1"/>
      <c r="H106" s="1"/>
      <c r="I106" s="1"/>
      <c r="J106" s="1"/>
      <c r="K106" s="1"/>
      <c r="L106" s="1"/>
    </row>
    <row r="107" spans="1:12" ht="12" customHeight="1" x14ac:dyDescent="0.2">
      <c r="A107" s="218" t="str">
        <f t="shared" si="0"/>
        <v/>
      </c>
      <c r="B107" s="221"/>
      <c r="C107" s="225" t="str">
        <f>IF(B107="","",VLOOKUP(B107,OPSLAG!$A$2:$B$103,2))</f>
        <v/>
      </c>
      <c r="D107" s="221"/>
      <c r="E107" s="226"/>
      <c r="F107" s="227"/>
      <c r="G107" s="1"/>
      <c r="H107" s="1"/>
      <c r="I107" s="1"/>
      <c r="J107" s="1"/>
      <c r="K107" s="1"/>
      <c r="L107" s="1"/>
    </row>
    <row r="108" spans="1:12" ht="12" customHeight="1" x14ac:dyDescent="0.2">
      <c r="A108" s="218" t="str">
        <f t="shared" si="0"/>
        <v/>
      </c>
      <c r="B108" s="221"/>
      <c r="C108" s="225" t="str">
        <f>IF(B108="","",VLOOKUP(B108,OPSLAG!$A$2:$B$103,2))</f>
        <v/>
      </c>
      <c r="D108" s="221"/>
      <c r="E108" s="226"/>
      <c r="F108" s="227"/>
      <c r="G108" s="1"/>
      <c r="H108" s="1"/>
      <c r="I108" s="1"/>
      <c r="J108" s="1"/>
      <c r="K108" s="1"/>
      <c r="L108" s="1"/>
    </row>
    <row r="109" spans="1:12" ht="12" customHeight="1" x14ac:dyDescent="0.2">
      <c r="A109" s="218" t="str">
        <f t="shared" si="0"/>
        <v/>
      </c>
      <c r="B109" s="221"/>
      <c r="C109" s="225" t="str">
        <f>IF(B109="","",VLOOKUP(B109,OPSLAG!$A$2:$B$103,2))</f>
        <v/>
      </c>
      <c r="D109" s="221"/>
      <c r="E109" s="226"/>
      <c r="F109" s="227"/>
      <c r="G109" s="1"/>
      <c r="H109" s="1"/>
      <c r="I109" s="1"/>
      <c r="J109" s="1"/>
      <c r="K109" s="1"/>
      <c r="L109" s="1"/>
    </row>
    <row r="110" spans="1:12" ht="12" customHeight="1" x14ac:dyDescent="0.2">
      <c r="A110" s="218" t="str">
        <f t="shared" si="0"/>
        <v/>
      </c>
      <c r="B110" s="221"/>
      <c r="C110" s="225" t="str">
        <f>IF(B110="","",VLOOKUP(B110,OPSLAG!$A$2:$B$103,2))</f>
        <v/>
      </c>
      <c r="D110" s="221"/>
      <c r="E110" s="226"/>
      <c r="F110" s="227"/>
      <c r="G110" s="1"/>
      <c r="H110" s="1"/>
      <c r="I110" s="1"/>
      <c r="J110" s="1"/>
      <c r="K110" s="1"/>
      <c r="L110" s="1"/>
    </row>
    <row r="111" spans="1:12" ht="12" customHeight="1" x14ac:dyDescent="0.2">
      <c r="A111" s="218" t="str">
        <f t="shared" si="0"/>
        <v/>
      </c>
      <c r="B111" s="221"/>
      <c r="C111" s="225" t="str">
        <f>IF(B111="","",VLOOKUP(B111,OPSLAG!$A$2:$B$103,2))</f>
        <v/>
      </c>
      <c r="D111" s="221"/>
      <c r="E111" s="226"/>
      <c r="F111" s="227"/>
      <c r="G111" s="1"/>
      <c r="H111" s="1"/>
      <c r="I111" s="1"/>
      <c r="J111" s="1"/>
      <c r="K111" s="1"/>
      <c r="L111" s="1"/>
    </row>
    <row r="112" spans="1:12" ht="12" customHeight="1" x14ac:dyDescent="0.2">
      <c r="A112" s="218" t="str">
        <f t="shared" si="0"/>
        <v/>
      </c>
      <c r="B112" s="221"/>
      <c r="C112" s="225" t="str">
        <f>IF(B112="","",VLOOKUP(B112,OPSLAG!$A$2:$B$103,2))</f>
        <v/>
      </c>
      <c r="D112" s="221"/>
      <c r="E112" s="226"/>
      <c r="F112" s="227"/>
      <c r="G112" s="1"/>
      <c r="H112" s="1"/>
      <c r="I112" s="1"/>
      <c r="J112" s="1"/>
      <c r="K112" s="1"/>
      <c r="L112" s="1"/>
    </row>
    <row r="113" spans="1:12" ht="12" customHeight="1" x14ac:dyDescent="0.2">
      <c r="A113" s="218" t="str">
        <f t="shared" si="0"/>
        <v/>
      </c>
      <c r="B113" s="221"/>
      <c r="C113" s="225" t="str">
        <f>IF(B113="","",VLOOKUP(B113,OPSLAG!$A$2:$B$103,2))</f>
        <v/>
      </c>
      <c r="D113" s="221"/>
      <c r="E113" s="226"/>
      <c r="F113" s="227"/>
      <c r="G113" s="1"/>
      <c r="H113" s="1"/>
      <c r="I113" s="1"/>
      <c r="J113" s="1"/>
      <c r="K113" s="1"/>
      <c r="L113" s="1"/>
    </row>
    <row r="114" spans="1:12" ht="12" customHeight="1" x14ac:dyDescent="0.2">
      <c r="A114" s="218" t="str">
        <f t="shared" si="0"/>
        <v/>
      </c>
      <c r="B114" s="221"/>
      <c r="C114" s="225" t="str">
        <f>IF(B114="","",VLOOKUP(B114,OPSLAG!$A$2:$B$103,2))</f>
        <v/>
      </c>
      <c r="D114" s="221"/>
      <c r="E114" s="226"/>
      <c r="F114" s="227"/>
      <c r="G114" s="1"/>
      <c r="H114" s="1"/>
      <c r="I114" s="1"/>
      <c r="J114" s="1"/>
      <c r="K114" s="1"/>
      <c r="L114" s="1"/>
    </row>
    <row r="115" spans="1:12" ht="12" customHeight="1" x14ac:dyDescent="0.2">
      <c r="A115" s="218" t="str">
        <f t="shared" si="0"/>
        <v/>
      </c>
      <c r="B115" s="221"/>
      <c r="C115" s="225" t="str">
        <f>IF(B115="","",VLOOKUP(B115,OPSLAG!$A$2:$B$103,2))</f>
        <v/>
      </c>
      <c r="D115" s="221"/>
      <c r="E115" s="226"/>
      <c r="F115" s="227"/>
      <c r="G115" s="1"/>
      <c r="H115" s="1"/>
      <c r="I115" s="1"/>
      <c r="J115" s="1"/>
      <c r="K115" s="1"/>
      <c r="L115" s="1"/>
    </row>
    <row r="116" spans="1:12" ht="12" customHeight="1" x14ac:dyDescent="0.2">
      <c r="A116" s="218" t="str">
        <f t="shared" si="0"/>
        <v/>
      </c>
      <c r="B116" s="221"/>
      <c r="C116" s="225" t="str">
        <f>IF(B116="","",VLOOKUP(B116,OPSLAG!$A$2:$B$103,2))</f>
        <v/>
      </c>
      <c r="D116" s="221"/>
      <c r="E116" s="226"/>
      <c r="F116" s="227"/>
      <c r="G116" s="1"/>
      <c r="H116" s="1"/>
      <c r="I116" s="1"/>
      <c r="J116" s="1"/>
      <c r="K116" s="1"/>
      <c r="L116" s="1"/>
    </row>
    <row r="117" spans="1:12" ht="12" customHeight="1" x14ac:dyDescent="0.2">
      <c r="A117" s="218" t="str">
        <f t="shared" si="0"/>
        <v/>
      </c>
      <c r="B117" s="221"/>
      <c r="C117" s="225" t="str">
        <f>IF(B117="","",VLOOKUP(B117,OPSLAG!$A$2:$B$103,2))</f>
        <v/>
      </c>
      <c r="D117" s="221"/>
      <c r="E117" s="226"/>
      <c r="F117" s="227"/>
      <c r="G117" s="1"/>
      <c r="H117" s="1"/>
      <c r="I117" s="1"/>
      <c r="J117" s="1"/>
      <c r="K117" s="1"/>
      <c r="L117" s="1"/>
    </row>
    <row r="118" spans="1:12" ht="12" customHeight="1" x14ac:dyDescent="0.2">
      <c r="A118" s="218" t="str">
        <f t="shared" si="0"/>
        <v/>
      </c>
      <c r="B118" s="221"/>
      <c r="C118" s="225" t="str">
        <f>IF(B118="","",VLOOKUP(B118,OPSLAG!$A$2:$B$103,2))</f>
        <v/>
      </c>
      <c r="D118" s="221"/>
      <c r="E118" s="226"/>
      <c r="F118" s="227"/>
      <c r="G118" s="1"/>
      <c r="H118" s="1"/>
      <c r="I118" s="1"/>
      <c r="J118" s="1"/>
      <c r="K118" s="1"/>
      <c r="L118" s="1"/>
    </row>
    <row r="119" spans="1:12" ht="12" customHeight="1" x14ac:dyDescent="0.2">
      <c r="A119" s="218" t="str">
        <f t="shared" si="0"/>
        <v/>
      </c>
      <c r="B119" s="221"/>
      <c r="C119" s="225" t="str">
        <f>IF(B119="","",VLOOKUP(B119,OPSLAG!$A$2:$B$103,2))</f>
        <v/>
      </c>
      <c r="D119" s="221"/>
      <c r="E119" s="226"/>
      <c r="F119" s="227"/>
      <c r="G119" s="1"/>
      <c r="H119" s="1"/>
      <c r="I119" s="1"/>
      <c r="J119" s="1"/>
      <c r="K119" s="1"/>
      <c r="L119" s="1"/>
    </row>
    <row r="120" spans="1:12" ht="12" customHeight="1" x14ac:dyDescent="0.2">
      <c r="A120" s="218" t="str">
        <f t="shared" si="0"/>
        <v/>
      </c>
      <c r="B120" s="221"/>
      <c r="C120" s="225" t="str">
        <f>IF(B120="","",VLOOKUP(B120,OPSLAG!$A$2:$B$103,2))</f>
        <v/>
      </c>
      <c r="D120" s="221"/>
      <c r="E120" s="226"/>
      <c r="F120" s="227"/>
      <c r="G120" s="1"/>
      <c r="H120" s="1"/>
      <c r="I120" s="1"/>
      <c r="J120" s="1"/>
      <c r="K120" s="1"/>
      <c r="L120" s="1"/>
    </row>
    <row r="121" spans="1:12" ht="12" customHeight="1" x14ac:dyDescent="0.2">
      <c r="A121" s="218" t="str">
        <f t="shared" si="0"/>
        <v/>
      </c>
      <c r="B121" s="221"/>
      <c r="C121" s="225" t="str">
        <f>IF(B121="","",VLOOKUP(B121,OPSLAG!$A$2:$B$103,2))</f>
        <v/>
      </c>
      <c r="D121" s="221"/>
      <c r="E121" s="226"/>
      <c r="F121" s="227"/>
      <c r="G121" s="1"/>
      <c r="H121" s="1"/>
      <c r="I121" s="1"/>
      <c r="J121" s="1"/>
      <c r="K121" s="1"/>
      <c r="L121" s="1"/>
    </row>
    <row r="122" spans="1:12" ht="12" customHeight="1" x14ac:dyDescent="0.2">
      <c r="A122" s="218" t="str">
        <f t="shared" si="0"/>
        <v/>
      </c>
      <c r="B122" s="221"/>
      <c r="C122" s="225" t="str">
        <f>IF(B122="","",VLOOKUP(B122,OPSLAG!$A$2:$B$103,2))</f>
        <v/>
      </c>
      <c r="D122" s="221"/>
      <c r="E122" s="226"/>
      <c r="F122" s="227"/>
      <c r="G122" s="1"/>
      <c r="H122" s="1"/>
      <c r="I122" s="1"/>
      <c r="J122" s="1"/>
      <c r="K122" s="1"/>
      <c r="L122" s="1"/>
    </row>
    <row r="123" spans="1:12" ht="12" customHeight="1" x14ac:dyDescent="0.2">
      <c r="A123" s="218" t="str">
        <f t="shared" si="0"/>
        <v/>
      </c>
      <c r="B123" s="221"/>
      <c r="C123" s="225" t="str">
        <f>IF(B123="","",VLOOKUP(B123,OPSLAG!$A$2:$B$103,2))</f>
        <v/>
      </c>
      <c r="D123" s="221"/>
      <c r="E123" s="226"/>
      <c r="F123" s="227"/>
      <c r="G123" s="1"/>
      <c r="H123" s="1"/>
      <c r="I123" s="1"/>
      <c r="J123" s="1"/>
      <c r="K123" s="1"/>
      <c r="L123" s="1"/>
    </row>
    <row r="124" spans="1:12" ht="12" customHeight="1" x14ac:dyDescent="0.2">
      <c r="A124" s="218" t="str">
        <f t="shared" si="0"/>
        <v/>
      </c>
      <c r="B124" s="221"/>
      <c r="C124" s="225" t="str">
        <f>IF(B124="","",VLOOKUP(B124,OPSLAG!$A$2:$B$103,2))</f>
        <v/>
      </c>
      <c r="D124" s="221"/>
      <c r="E124" s="226"/>
      <c r="F124" s="227"/>
      <c r="G124" s="1"/>
      <c r="H124" s="1"/>
      <c r="I124" s="1"/>
      <c r="J124" s="1"/>
      <c r="K124" s="1"/>
      <c r="L124" s="1"/>
    </row>
    <row r="125" spans="1:12" ht="12" customHeight="1" x14ac:dyDescent="0.2">
      <c r="A125" s="218" t="str">
        <f t="shared" si="0"/>
        <v/>
      </c>
      <c r="B125" s="221"/>
      <c r="C125" s="225" t="str">
        <f>IF(B125="","",VLOOKUP(B125,OPSLAG!$A$2:$B$103,2))</f>
        <v/>
      </c>
      <c r="D125" s="221"/>
      <c r="E125" s="226"/>
      <c r="F125" s="227"/>
      <c r="G125" s="1"/>
      <c r="H125" s="1"/>
      <c r="I125" s="1"/>
      <c r="J125" s="1"/>
      <c r="K125" s="1"/>
      <c r="L125" s="1"/>
    </row>
    <row r="126" spans="1:12" ht="12" customHeight="1" x14ac:dyDescent="0.2">
      <c r="A126" s="218" t="str">
        <f t="shared" si="0"/>
        <v/>
      </c>
      <c r="B126" s="221"/>
      <c r="C126" s="225" t="str">
        <f>IF(B126="","",VLOOKUP(B126,OPSLAG!$A$2:$B$103,2))</f>
        <v/>
      </c>
      <c r="D126" s="221"/>
      <c r="E126" s="226"/>
      <c r="F126" s="227"/>
      <c r="G126" s="1"/>
      <c r="H126" s="1"/>
      <c r="I126" s="1"/>
      <c r="J126" s="1"/>
      <c r="K126" s="1"/>
      <c r="L126" s="1"/>
    </row>
    <row r="127" spans="1:12" ht="12" customHeight="1" x14ac:dyDescent="0.2">
      <c r="A127" s="218" t="str">
        <f t="shared" si="0"/>
        <v/>
      </c>
      <c r="B127" s="221"/>
      <c r="C127" s="225" t="str">
        <f>IF(B127="","",VLOOKUP(B127,OPSLAG!$A$2:$B$103,2))</f>
        <v/>
      </c>
      <c r="D127" s="221"/>
      <c r="E127" s="226"/>
      <c r="F127" s="227"/>
      <c r="G127" s="1"/>
      <c r="H127" s="1"/>
      <c r="I127" s="1"/>
      <c r="J127" s="1"/>
      <c r="K127" s="1"/>
      <c r="L127" s="1"/>
    </row>
    <row r="128" spans="1:12" ht="12" customHeight="1" x14ac:dyDescent="0.2">
      <c r="A128" s="218" t="str">
        <f t="shared" si="0"/>
        <v/>
      </c>
      <c r="B128" s="221"/>
      <c r="C128" s="225" t="str">
        <f>IF(B128="","",VLOOKUP(B128,OPSLAG!$A$2:$B$103,2))</f>
        <v/>
      </c>
      <c r="D128" s="221"/>
      <c r="E128" s="226"/>
      <c r="F128" s="227"/>
      <c r="G128" s="1"/>
      <c r="H128" s="1"/>
      <c r="I128" s="1"/>
      <c r="J128" s="1"/>
      <c r="K128" s="1"/>
      <c r="L128" s="1"/>
    </row>
    <row r="129" spans="1:12" ht="12" customHeight="1" x14ac:dyDescent="0.2">
      <c r="A129" s="218" t="str">
        <f t="shared" si="0"/>
        <v/>
      </c>
      <c r="B129" s="221"/>
      <c r="C129" s="225" t="str">
        <f>IF(B129="","",VLOOKUP(B129,OPSLAG!$A$2:$B$103,2))</f>
        <v/>
      </c>
      <c r="D129" s="221"/>
      <c r="E129" s="226"/>
      <c r="F129" s="227"/>
      <c r="G129" s="1"/>
      <c r="H129" s="1"/>
      <c r="I129" s="1"/>
      <c r="J129" s="1"/>
      <c r="K129" s="1"/>
      <c r="L129" s="1"/>
    </row>
    <row r="130" spans="1:12" ht="12" customHeight="1" x14ac:dyDescent="0.2">
      <c r="A130" s="218" t="str">
        <f t="shared" si="0"/>
        <v/>
      </c>
      <c r="B130" s="221"/>
      <c r="C130" s="225" t="str">
        <f>IF(B130="","",VLOOKUP(B130,OPSLAG!$A$2:$B$103,2))</f>
        <v/>
      </c>
      <c r="D130" s="221"/>
      <c r="E130" s="226"/>
      <c r="F130" s="227"/>
      <c r="G130" s="1"/>
      <c r="H130" s="1"/>
      <c r="I130" s="1"/>
      <c r="J130" s="1"/>
      <c r="K130" s="1"/>
      <c r="L130" s="1"/>
    </row>
    <row r="131" spans="1:12" ht="12" customHeight="1" x14ac:dyDescent="0.2">
      <c r="A131" s="218" t="str">
        <f t="shared" si="0"/>
        <v/>
      </c>
      <c r="B131" s="221"/>
      <c r="C131" s="225" t="str">
        <f>IF(B131="","",VLOOKUP(B131,OPSLAG!$A$2:$B$103,2))</f>
        <v/>
      </c>
      <c r="D131" s="221"/>
      <c r="E131" s="226"/>
      <c r="F131" s="227"/>
      <c r="G131" s="1"/>
      <c r="H131" s="1"/>
      <c r="I131" s="1"/>
      <c r="J131" s="1"/>
      <c r="K131" s="1"/>
      <c r="L131" s="1"/>
    </row>
    <row r="132" spans="1:12" ht="12" customHeight="1" x14ac:dyDescent="0.2">
      <c r="A132" s="218" t="str">
        <f t="shared" si="0"/>
        <v/>
      </c>
      <c r="B132" s="221"/>
      <c r="C132" s="225" t="str">
        <f>IF(B132="","",VLOOKUP(B132,OPSLAG!$A$2:$B$103,2))</f>
        <v/>
      </c>
      <c r="D132" s="221"/>
      <c r="E132" s="226"/>
      <c r="F132" s="227"/>
      <c r="G132" s="1"/>
      <c r="H132" s="1"/>
      <c r="I132" s="1"/>
      <c r="J132" s="1"/>
      <c r="K132" s="1"/>
      <c r="L132" s="1"/>
    </row>
    <row r="133" spans="1:12" ht="12" customHeight="1" x14ac:dyDescent="0.2">
      <c r="A133" s="218" t="str">
        <f t="shared" si="0"/>
        <v/>
      </c>
      <c r="B133" s="221"/>
      <c r="C133" s="225" t="str">
        <f>IF(B133="","",VLOOKUP(B133,OPSLAG!$A$2:$B$103,2))</f>
        <v/>
      </c>
      <c r="D133" s="221"/>
      <c r="E133" s="226"/>
      <c r="F133" s="227"/>
      <c r="G133" s="1"/>
      <c r="H133" s="1"/>
      <c r="I133" s="1"/>
      <c r="J133" s="1"/>
      <c r="K133" s="1"/>
      <c r="L133" s="1"/>
    </row>
    <row r="134" spans="1:12" ht="12" customHeight="1" x14ac:dyDescent="0.2">
      <c r="A134" s="218" t="str">
        <f t="shared" si="0"/>
        <v/>
      </c>
      <c r="B134" s="221"/>
      <c r="C134" s="225" t="str">
        <f>IF(B134="","",VLOOKUP(B134,OPSLAG!$A$2:$B$103,2))</f>
        <v/>
      </c>
      <c r="D134" s="221"/>
      <c r="E134" s="226"/>
      <c r="F134" s="227"/>
      <c r="G134" s="1"/>
      <c r="H134" s="1"/>
      <c r="I134" s="1"/>
      <c r="J134" s="1"/>
      <c r="K134" s="1"/>
      <c r="L134" s="1"/>
    </row>
    <row r="135" spans="1:12" ht="12" customHeight="1" x14ac:dyDescent="0.2">
      <c r="A135" s="218" t="str">
        <f t="shared" si="0"/>
        <v/>
      </c>
      <c r="B135" s="221"/>
      <c r="C135" s="225" t="str">
        <f>IF(B135="","",VLOOKUP(B135,OPSLAG!$A$2:$B$103,2))</f>
        <v/>
      </c>
      <c r="D135" s="221"/>
      <c r="E135" s="226"/>
      <c r="F135" s="227"/>
      <c r="G135" s="1"/>
      <c r="H135" s="1"/>
      <c r="I135" s="1"/>
      <c r="J135" s="1"/>
      <c r="K135" s="1"/>
      <c r="L135" s="1"/>
    </row>
    <row r="136" spans="1:12" ht="12" customHeight="1" x14ac:dyDescent="0.2">
      <c r="A136" s="218" t="str">
        <f t="shared" si="0"/>
        <v/>
      </c>
      <c r="B136" s="221"/>
      <c r="C136" s="225" t="str">
        <f>IF(B136="","",VLOOKUP(B136,OPSLAG!$A$2:$B$103,2))</f>
        <v/>
      </c>
      <c r="D136" s="221"/>
      <c r="E136" s="226"/>
      <c r="F136" s="227"/>
      <c r="G136" s="1"/>
      <c r="H136" s="1"/>
      <c r="I136" s="1"/>
      <c r="J136" s="1"/>
      <c r="K136" s="1"/>
      <c r="L136" s="1"/>
    </row>
    <row r="137" spans="1:12" ht="12" customHeight="1" x14ac:dyDescent="0.2">
      <c r="A137" s="218" t="str">
        <f t="shared" si="0"/>
        <v/>
      </c>
      <c r="B137" s="221"/>
      <c r="C137" s="225" t="str">
        <f>IF(B137="","",VLOOKUP(B137,OPSLAG!$A$2:$B$103,2))</f>
        <v/>
      </c>
      <c r="D137" s="221"/>
      <c r="E137" s="226"/>
      <c r="F137" s="227"/>
      <c r="G137" s="1"/>
      <c r="H137" s="1"/>
      <c r="I137" s="1"/>
      <c r="J137" s="1"/>
      <c r="K137" s="1"/>
      <c r="L137" s="1"/>
    </row>
    <row r="138" spans="1:12" ht="12" customHeight="1" x14ac:dyDescent="0.2">
      <c r="A138" s="218" t="str">
        <f t="shared" si="0"/>
        <v/>
      </c>
      <c r="B138" s="221"/>
      <c r="C138" s="225" t="str">
        <f>IF(B138="","",VLOOKUP(B138,OPSLAG!$A$2:$B$103,2))</f>
        <v/>
      </c>
      <c r="D138" s="221"/>
      <c r="E138" s="226"/>
      <c r="F138" s="227"/>
      <c r="G138" s="1"/>
      <c r="H138" s="1"/>
      <c r="I138" s="1"/>
      <c r="J138" s="1"/>
      <c r="K138" s="1"/>
      <c r="L138" s="1"/>
    </row>
    <row r="139" spans="1:12" ht="12" customHeight="1" x14ac:dyDescent="0.2">
      <c r="A139" s="218" t="str">
        <f t="shared" si="0"/>
        <v/>
      </c>
      <c r="B139" s="221"/>
      <c r="C139" s="225" t="str">
        <f>IF(B139="","",VLOOKUP(B139,OPSLAG!$A$2:$B$103,2))</f>
        <v/>
      </c>
      <c r="D139" s="221"/>
      <c r="E139" s="226"/>
      <c r="F139" s="227"/>
      <c r="G139" s="1"/>
      <c r="H139" s="1"/>
      <c r="I139" s="1"/>
      <c r="J139" s="1"/>
      <c r="K139" s="1"/>
      <c r="L139" s="1"/>
    </row>
    <row r="140" spans="1:12" ht="12" customHeight="1" x14ac:dyDescent="0.2">
      <c r="A140" s="218" t="str">
        <f t="shared" si="0"/>
        <v/>
      </c>
      <c r="B140" s="221"/>
      <c r="C140" s="225" t="str">
        <f>IF(B140="","",VLOOKUP(B140,OPSLAG!$A$2:$B$103,2))</f>
        <v/>
      </c>
      <c r="D140" s="221"/>
      <c r="E140" s="226"/>
      <c r="F140" s="227"/>
      <c r="G140" s="1"/>
      <c r="H140" s="1"/>
      <c r="I140" s="1"/>
      <c r="J140" s="1"/>
      <c r="K140" s="1"/>
      <c r="L140" s="1"/>
    </row>
    <row r="141" spans="1:12" ht="12" customHeight="1" x14ac:dyDescent="0.2">
      <c r="A141" s="218" t="str">
        <f t="shared" si="0"/>
        <v/>
      </c>
      <c r="B141" s="221"/>
      <c r="C141" s="225" t="str">
        <f>IF(B141="","",VLOOKUP(B141,OPSLAG!$A$2:$B$103,2))</f>
        <v/>
      </c>
      <c r="D141" s="221"/>
      <c r="E141" s="226"/>
      <c r="F141" s="227"/>
      <c r="G141" s="1"/>
      <c r="H141" s="1"/>
      <c r="I141" s="1"/>
      <c r="J141" s="1"/>
      <c r="K141" s="1"/>
      <c r="L141" s="1"/>
    </row>
    <row r="142" spans="1:12" ht="12" customHeight="1" x14ac:dyDescent="0.2">
      <c r="A142" s="218" t="str">
        <f t="shared" si="0"/>
        <v/>
      </c>
      <c r="B142" s="221"/>
      <c r="C142" s="225" t="str">
        <f>IF(B142="","",VLOOKUP(B142,OPSLAG!$A$2:$B$103,2))</f>
        <v/>
      </c>
      <c r="D142" s="221"/>
      <c r="E142" s="226"/>
      <c r="F142" s="227"/>
      <c r="G142" s="1"/>
      <c r="H142" s="1"/>
      <c r="I142" s="1"/>
      <c r="J142" s="1"/>
      <c r="K142" s="1"/>
      <c r="L142" s="1"/>
    </row>
    <row r="143" spans="1:12" ht="12" customHeight="1" x14ac:dyDescent="0.2">
      <c r="A143" s="218" t="str">
        <f t="shared" si="0"/>
        <v/>
      </c>
      <c r="B143" s="221"/>
      <c r="C143" s="225" t="str">
        <f>IF(B143="","",VLOOKUP(B143,OPSLAG!$A$2:$B$103,2))</f>
        <v/>
      </c>
      <c r="D143" s="221"/>
      <c r="E143" s="226"/>
      <c r="F143" s="227"/>
      <c r="G143" s="1"/>
      <c r="H143" s="1"/>
      <c r="I143" s="1"/>
      <c r="J143" s="1"/>
      <c r="K143" s="1"/>
      <c r="L143" s="1"/>
    </row>
    <row r="144" spans="1:12" ht="12" customHeight="1" x14ac:dyDescent="0.2">
      <c r="A144" s="218" t="str">
        <f t="shared" si="0"/>
        <v/>
      </c>
      <c r="B144" s="221"/>
      <c r="C144" s="225" t="str">
        <f>IF(B144="","",VLOOKUP(B144,OPSLAG!$A$2:$B$103,2))</f>
        <v/>
      </c>
      <c r="D144" s="221"/>
      <c r="E144" s="226"/>
      <c r="F144" s="227"/>
      <c r="G144" s="1"/>
      <c r="H144" s="1"/>
      <c r="I144" s="1"/>
      <c r="J144" s="1"/>
      <c r="K144" s="1"/>
      <c r="L144" s="1"/>
    </row>
    <row r="145" spans="1:12" ht="12" customHeight="1" x14ac:dyDescent="0.2">
      <c r="A145" s="218" t="str">
        <f t="shared" si="0"/>
        <v/>
      </c>
      <c r="B145" s="221"/>
      <c r="C145" s="225" t="str">
        <f>IF(B145="","",VLOOKUP(B145,OPSLAG!$A$2:$B$103,2))</f>
        <v/>
      </c>
      <c r="D145" s="221"/>
      <c r="E145" s="226"/>
      <c r="F145" s="227"/>
      <c r="G145" s="1"/>
      <c r="H145" s="1"/>
      <c r="I145" s="1"/>
      <c r="J145" s="1"/>
      <c r="K145" s="1"/>
      <c r="L145" s="1"/>
    </row>
    <row r="146" spans="1:12" ht="12" customHeight="1" x14ac:dyDescent="0.2">
      <c r="A146" s="218" t="str">
        <f t="shared" si="0"/>
        <v/>
      </c>
      <c r="B146" s="221"/>
      <c r="C146" s="225" t="str">
        <f>IF(B146="","",VLOOKUP(B146,OPSLAG!$A$2:$B$103,2))</f>
        <v/>
      </c>
      <c r="D146" s="221"/>
      <c r="E146" s="226"/>
      <c r="F146" s="227"/>
      <c r="G146" s="1"/>
      <c r="H146" s="1"/>
      <c r="I146" s="1"/>
      <c r="J146" s="1"/>
      <c r="K146" s="1"/>
      <c r="L146" s="1"/>
    </row>
    <row r="147" spans="1:12" ht="12" customHeight="1" x14ac:dyDescent="0.2">
      <c r="A147" s="218" t="str">
        <f t="shared" si="0"/>
        <v/>
      </c>
      <c r="B147" s="221"/>
      <c r="C147" s="225" t="str">
        <f>IF(B147="","",VLOOKUP(B147,OPSLAG!$A$2:$B$103,2))</f>
        <v/>
      </c>
      <c r="D147" s="221"/>
      <c r="E147" s="226"/>
      <c r="F147" s="227"/>
      <c r="G147" s="1"/>
      <c r="H147" s="1"/>
      <c r="I147" s="1"/>
      <c r="J147" s="1"/>
      <c r="K147" s="1"/>
      <c r="L147" s="1"/>
    </row>
    <row r="148" spans="1:12" ht="12" customHeight="1" x14ac:dyDescent="0.2">
      <c r="A148" s="218" t="str">
        <f t="shared" si="0"/>
        <v/>
      </c>
      <c r="B148" s="221"/>
      <c r="C148" s="225" t="str">
        <f>IF(B148="","",VLOOKUP(B148,OPSLAG!$A$2:$B$103,2))</f>
        <v/>
      </c>
      <c r="D148" s="221"/>
      <c r="E148" s="226"/>
      <c r="F148" s="227"/>
      <c r="G148" s="1"/>
      <c r="H148" s="1"/>
      <c r="I148" s="1"/>
      <c r="J148" s="1"/>
      <c r="K148" s="1"/>
      <c r="L148" s="1"/>
    </row>
    <row r="149" spans="1:12" ht="12" customHeight="1" x14ac:dyDescent="0.2">
      <c r="A149" s="218" t="str">
        <f t="shared" si="0"/>
        <v/>
      </c>
      <c r="B149" s="221"/>
      <c r="C149" s="225" t="str">
        <f>IF(B149="","",VLOOKUP(B149,OPSLAG!$A$2:$B$103,2))</f>
        <v/>
      </c>
      <c r="D149" s="221"/>
      <c r="E149" s="226"/>
      <c r="F149" s="227"/>
      <c r="G149" s="1"/>
      <c r="H149" s="1"/>
      <c r="I149" s="1"/>
      <c r="J149" s="1"/>
      <c r="K149" s="1"/>
      <c r="L149" s="1"/>
    </row>
    <row r="150" spans="1:12" ht="12" customHeight="1" x14ac:dyDescent="0.2">
      <c r="A150" s="218" t="str">
        <f t="shared" si="0"/>
        <v/>
      </c>
      <c r="B150" s="221"/>
      <c r="C150" s="225" t="str">
        <f>IF(B150="","",VLOOKUP(B150,OPSLAG!$A$2:$B$103,2))</f>
        <v/>
      </c>
      <c r="D150" s="221"/>
      <c r="E150" s="226"/>
      <c r="F150" s="227"/>
      <c r="G150" s="1"/>
      <c r="H150" s="1"/>
      <c r="I150" s="1"/>
      <c r="J150" s="1"/>
      <c r="K150" s="1"/>
      <c r="L150" s="1"/>
    </row>
    <row r="151" spans="1:12" ht="12" customHeight="1" x14ac:dyDescent="0.2">
      <c r="A151" s="218" t="str">
        <f t="shared" si="0"/>
        <v/>
      </c>
      <c r="B151" s="221"/>
      <c r="C151" s="225" t="str">
        <f>IF(B151="","",VLOOKUP(B151,OPSLAG!$A$2:$B$103,2))</f>
        <v/>
      </c>
      <c r="D151" s="221"/>
      <c r="E151" s="226"/>
      <c r="F151" s="227"/>
      <c r="G151" s="1"/>
      <c r="H151" s="1"/>
      <c r="I151" s="1"/>
      <c r="J151" s="1"/>
      <c r="K151" s="1"/>
      <c r="L151" s="1"/>
    </row>
    <row r="152" spans="1:12" ht="12" customHeight="1" x14ac:dyDescent="0.2">
      <c r="A152" s="218" t="str">
        <f t="shared" si="0"/>
        <v/>
      </c>
      <c r="B152" s="221"/>
      <c r="C152" s="225" t="str">
        <f>IF(B152="","",VLOOKUP(B152,OPSLAG!$A$2:$B$103,2))</f>
        <v/>
      </c>
      <c r="D152" s="221"/>
      <c r="E152" s="226"/>
      <c r="F152" s="227"/>
      <c r="G152" s="1"/>
      <c r="H152" s="1"/>
      <c r="I152" s="1"/>
      <c r="J152" s="1"/>
      <c r="K152" s="1"/>
      <c r="L152" s="1"/>
    </row>
    <row r="153" spans="1:12" ht="12" customHeight="1" x14ac:dyDescent="0.2">
      <c r="A153" s="218" t="str">
        <f t="shared" si="0"/>
        <v/>
      </c>
      <c r="B153" s="221"/>
      <c r="C153" s="225" t="str">
        <f>IF(B153="","",VLOOKUP(B153,OPSLAG!$A$2:$B$103,2))</f>
        <v/>
      </c>
      <c r="D153" s="221"/>
      <c r="E153" s="226"/>
      <c r="F153" s="227"/>
      <c r="G153" s="1"/>
      <c r="H153" s="1"/>
      <c r="I153" s="1"/>
      <c r="J153" s="1"/>
      <c r="K153" s="1"/>
      <c r="L153" s="1"/>
    </row>
    <row r="154" spans="1:12" ht="12" customHeight="1" x14ac:dyDescent="0.2">
      <c r="A154" s="218" t="str">
        <f t="shared" si="0"/>
        <v/>
      </c>
      <c r="B154" s="221"/>
      <c r="C154" s="225" t="str">
        <f>IF(B154="","",VLOOKUP(B154,OPSLAG!$A$2:$B$103,2))</f>
        <v/>
      </c>
      <c r="D154" s="221"/>
      <c r="E154" s="226"/>
      <c r="F154" s="227"/>
      <c r="G154" s="1"/>
      <c r="H154" s="1"/>
      <c r="I154" s="1"/>
      <c r="J154" s="1"/>
      <c r="K154" s="1"/>
      <c r="L154" s="1"/>
    </row>
    <row r="155" spans="1:12" ht="12" customHeight="1" x14ac:dyDescent="0.2">
      <c r="A155" s="218" t="str">
        <f t="shared" si="0"/>
        <v/>
      </c>
      <c r="B155" s="221"/>
      <c r="C155" s="225" t="str">
        <f>IF(B155="","",VLOOKUP(B155,OPSLAG!$A$2:$B$103,2))</f>
        <v/>
      </c>
      <c r="D155" s="221"/>
      <c r="E155" s="226"/>
      <c r="F155" s="227"/>
      <c r="G155" s="1"/>
      <c r="H155" s="1"/>
      <c r="I155" s="1"/>
      <c r="J155" s="1"/>
      <c r="K155" s="1"/>
      <c r="L155" s="1"/>
    </row>
    <row r="156" spans="1:12" ht="12" customHeight="1" x14ac:dyDescent="0.2">
      <c r="A156" s="218" t="str">
        <f t="shared" si="0"/>
        <v/>
      </c>
      <c r="B156" s="221"/>
      <c r="C156" s="225" t="str">
        <f>IF(B156="","",VLOOKUP(B156,OPSLAG!$A$2:$B$103,2))</f>
        <v/>
      </c>
      <c r="D156" s="221"/>
      <c r="E156" s="226"/>
      <c r="F156" s="227"/>
      <c r="G156" s="1"/>
      <c r="H156" s="1"/>
      <c r="I156" s="1"/>
      <c r="J156" s="1"/>
      <c r="K156" s="1"/>
      <c r="L156" s="1"/>
    </row>
    <row r="157" spans="1:12" ht="12" customHeight="1" x14ac:dyDescent="0.2">
      <c r="A157" s="218" t="str">
        <f t="shared" si="0"/>
        <v/>
      </c>
      <c r="B157" s="221"/>
      <c r="C157" s="225" t="str">
        <f>IF(B157="","",VLOOKUP(B157,OPSLAG!$A$2:$B$103,2))</f>
        <v/>
      </c>
      <c r="D157" s="221"/>
      <c r="E157" s="226"/>
      <c r="F157" s="227"/>
      <c r="G157" s="1"/>
      <c r="H157" s="1"/>
      <c r="I157" s="1"/>
      <c r="J157" s="1"/>
      <c r="K157" s="1"/>
      <c r="L157" s="1"/>
    </row>
    <row r="158" spans="1:12" ht="12" customHeight="1" x14ac:dyDescent="0.2">
      <c r="A158" s="218" t="str">
        <f t="shared" si="0"/>
        <v/>
      </c>
      <c r="B158" s="221"/>
      <c r="C158" s="225" t="str">
        <f>IF(B158="","",VLOOKUP(B158,OPSLAG!$A$2:$B$103,2))</f>
        <v/>
      </c>
      <c r="D158" s="221"/>
      <c r="E158" s="226"/>
      <c r="F158" s="227"/>
      <c r="G158" s="1"/>
      <c r="H158" s="1"/>
      <c r="I158" s="1"/>
      <c r="J158" s="1"/>
      <c r="K158" s="1"/>
      <c r="L158" s="1"/>
    </row>
    <row r="159" spans="1:12" ht="12" customHeight="1" x14ac:dyDescent="0.2">
      <c r="A159" s="218" t="str">
        <f t="shared" si="0"/>
        <v/>
      </c>
      <c r="B159" s="221"/>
      <c r="C159" s="225" t="str">
        <f>IF(B159="","",VLOOKUP(B159,OPSLAG!$A$2:$B$103,2))</f>
        <v/>
      </c>
      <c r="D159" s="221"/>
      <c r="E159" s="226"/>
      <c r="F159" s="227"/>
      <c r="G159" s="1"/>
      <c r="H159" s="1"/>
      <c r="I159" s="1"/>
      <c r="J159" s="1"/>
      <c r="K159" s="1"/>
      <c r="L159" s="1"/>
    </row>
    <row r="160" spans="1:12" ht="12" customHeight="1" x14ac:dyDescent="0.2">
      <c r="A160" s="218" t="str">
        <f t="shared" si="0"/>
        <v/>
      </c>
      <c r="B160" s="221"/>
      <c r="C160" s="225" t="str">
        <f>IF(B160="","",VLOOKUP(B160,OPSLAG!$A$2:$B$103,2))</f>
        <v/>
      </c>
      <c r="D160" s="221"/>
      <c r="E160" s="226"/>
      <c r="F160" s="227"/>
      <c r="G160" s="1"/>
      <c r="H160" s="1"/>
      <c r="I160" s="1"/>
      <c r="J160" s="1"/>
      <c r="K160" s="1"/>
      <c r="L160" s="1"/>
    </row>
    <row r="161" spans="1:12" ht="12" customHeight="1" x14ac:dyDescent="0.2">
      <c r="A161" s="218" t="str">
        <f t="shared" si="0"/>
        <v/>
      </c>
      <c r="B161" s="221"/>
      <c r="C161" s="225" t="str">
        <f>IF(B161="","",VLOOKUP(B161,OPSLAG!$A$2:$B$103,2))</f>
        <v/>
      </c>
      <c r="D161" s="221"/>
      <c r="E161" s="226"/>
      <c r="F161" s="227"/>
      <c r="G161" s="1"/>
      <c r="H161" s="1"/>
      <c r="I161" s="1"/>
      <c r="J161" s="1"/>
      <c r="K161" s="1"/>
      <c r="L161" s="1"/>
    </row>
    <row r="162" spans="1:12" ht="12" customHeight="1" x14ac:dyDescent="0.2">
      <c r="A162" s="218" t="str">
        <f t="shared" si="0"/>
        <v/>
      </c>
      <c r="B162" s="221"/>
      <c r="C162" s="225" t="str">
        <f>IF(B162="","",VLOOKUP(B162,OPSLAG!$A$2:$B$103,2))</f>
        <v/>
      </c>
      <c r="D162" s="221"/>
      <c r="E162" s="226"/>
      <c r="F162" s="227"/>
      <c r="G162" s="1"/>
      <c r="H162" s="1"/>
      <c r="I162" s="1"/>
      <c r="J162" s="1"/>
      <c r="K162" s="1"/>
      <c r="L162" s="1"/>
    </row>
    <row r="163" spans="1:12" ht="12" customHeight="1" x14ac:dyDescent="0.2">
      <c r="A163" s="218" t="str">
        <f t="shared" si="0"/>
        <v/>
      </c>
      <c r="B163" s="221"/>
      <c r="C163" s="225" t="str">
        <f>IF(B163="","",VLOOKUP(B163,OPSLAG!$A$2:$B$103,2))</f>
        <v/>
      </c>
      <c r="D163" s="221"/>
      <c r="E163" s="226"/>
      <c r="F163" s="227"/>
      <c r="G163" s="1"/>
      <c r="H163" s="1"/>
      <c r="I163" s="1"/>
      <c r="J163" s="1"/>
      <c r="K163" s="1"/>
      <c r="L163" s="1"/>
    </row>
    <row r="164" spans="1:12" ht="12" customHeight="1" x14ac:dyDescent="0.2">
      <c r="A164" s="218" t="str">
        <f t="shared" si="0"/>
        <v/>
      </c>
      <c r="B164" s="221"/>
      <c r="C164" s="225" t="str">
        <f>IF(B164="","",VLOOKUP(B164,OPSLAG!$A$2:$B$103,2))</f>
        <v/>
      </c>
      <c r="D164" s="221"/>
      <c r="E164" s="226"/>
      <c r="F164" s="227"/>
      <c r="G164" s="1"/>
      <c r="H164" s="1"/>
      <c r="I164" s="1"/>
      <c r="J164" s="1"/>
      <c r="K164" s="1"/>
      <c r="L164" s="1"/>
    </row>
    <row r="165" spans="1:12" ht="12" customHeight="1" x14ac:dyDescent="0.2">
      <c r="A165" s="218" t="str">
        <f t="shared" si="0"/>
        <v/>
      </c>
      <c r="B165" s="221"/>
      <c r="C165" s="225" t="str">
        <f>IF(B165="","",VLOOKUP(B165,OPSLAG!$A$2:$B$103,2))</f>
        <v/>
      </c>
      <c r="D165" s="221"/>
      <c r="E165" s="226"/>
      <c r="F165" s="227"/>
      <c r="G165" s="1"/>
      <c r="H165" s="1"/>
      <c r="I165" s="1"/>
      <c r="J165" s="1"/>
      <c r="K165" s="1"/>
      <c r="L165" s="1"/>
    </row>
    <row r="166" spans="1:12" ht="12" customHeight="1" x14ac:dyDescent="0.2">
      <c r="A166" s="218" t="str">
        <f t="shared" si="0"/>
        <v/>
      </c>
      <c r="B166" s="221"/>
      <c r="C166" s="225" t="str">
        <f>IF(B166="","",VLOOKUP(B166,OPSLAG!$A$2:$B$103,2))</f>
        <v/>
      </c>
      <c r="D166" s="221"/>
      <c r="E166" s="226"/>
      <c r="F166" s="227"/>
      <c r="G166" s="1"/>
      <c r="H166" s="1"/>
      <c r="I166" s="1"/>
      <c r="J166" s="1"/>
      <c r="K166" s="1"/>
      <c r="L166" s="1"/>
    </row>
    <row r="167" spans="1:12" ht="12" customHeight="1" x14ac:dyDescent="0.2">
      <c r="A167" s="218" t="str">
        <f t="shared" si="0"/>
        <v/>
      </c>
      <c r="B167" s="221"/>
      <c r="C167" s="225" t="str">
        <f>IF(B167="","",VLOOKUP(B167,OPSLAG!$A$2:$B$103,2))</f>
        <v/>
      </c>
      <c r="D167" s="221"/>
      <c r="E167" s="226"/>
      <c r="F167" s="227"/>
      <c r="G167" s="1"/>
      <c r="H167" s="1"/>
      <c r="I167" s="1"/>
      <c r="J167" s="1"/>
      <c r="K167" s="1"/>
      <c r="L167" s="1"/>
    </row>
    <row r="168" spans="1:12" ht="12" customHeight="1" x14ac:dyDescent="0.2">
      <c r="A168" s="218" t="str">
        <f t="shared" si="0"/>
        <v/>
      </c>
      <c r="B168" s="221"/>
      <c r="C168" s="225" t="str">
        <f>IF(B168="","",VLOOKUP(B168,OPSLAG!$A$2:$B$103,2))</f>
        <v/>
      </c>
      <c r="D168" s="221"/>
      <c r="E168" s="226"/>
      <c r="F168" s="227"/>
      <c r="G168" s="1"/>
      <c r="H168" s="1"/>
      <c r="I168" s="1"/>
      <c r="J168" s="1"/>
      <c r="K168" s="1"/>
      <c r="L168" s="1"/>
    </row>
    <row r="169" spans="1:12" ht="12" customHeight="1" x14ac:dyDescent="0.2">
      <c r="A169" s="218" t="str">
        <f t="shared" si="0"/>
        <v/>
      </c>
      <c r="B169" s="221"/>
      <c r="C169" s="225" t="str">
        <f>IF(B169="","",VLOOKUP(B169,OPSLAG!$A$2:$B$103,2))</f>
        <v/>
      </c>
      <c r="D169" s="221"/>
      <c r="E169" s="226"/>
      <c r="F169" s="227"/>
      <c r="G169" s="1"/>
      <c r="H169" s="1"/>
      <c r="I169" s="1"/>
      <c r="J169" s="1"/>
      <c r="K169" s="1"/>
      <c r="L169" s="1"/>
    </row>
    <row r="170" spans="1:12" ht="12" customHeight="1" x14ac:dyDescent="0.2">
      <c r="A170" s="218" t="str">
        <f t="shared" si="0"/>
        <v/>
      </c>
      <c r="B170" s="221"/>
      <c r="C170" s="225" t="str">
        <f>IF(B170="","",VLOOKUP(B170,OPSLAG!$A$2:$B$103,2))</f>
        <v/>
      </c>
      <c r="D170" s="221"/>
      <c r="E170" s="226"/>
      <c r="F170" s="227"/>
      <c r="G170" s="1"/>
      <c r="H170" s="1"/>
      <c r="I170" s="1"/>
      <c r="J170" s="1"/>
      <c r="K170" s="1"/>
      <c r="L170" s="1"/>
    </row>
    <row r="171" spans="1:12" ht="12" customHeight="1" x14ac:dyDescent="0.2">
      <c r="A171" s="218" t="str">
        <f t="shared" si="0"/>
        <v/>
      </c>
      <c r="B171" s="221"/>
      <c r="C171" s="225" t="str">
        <f>IF(B171="","",VLOOKUP(B171,OPSLAG!$A$2:$B$103,2))</f>
        <v/>
      </c>
      <c r="D171" s="221"/>
      <c r="E171" s="226"/>
      <c r="F171" s="227"/>
      <c r="G171" s="1"/>
      <c r="H171" s="1"/>
      <c r="I171" s="1"/>
      <c r="J171" s="1"/>
      <c r="K171" s="1"/>
      <c r="L171" s="1"/>
    </row>
    <row r="172" spans="1:12" ht="12" customHeight="1" x14ac:dyDescent="0.2">
      <c r="A172" s="218" t="str">
        <f t="shared" si="0"/>
        <v/>
      </c>
      <c r="B172" s="221"/>
      <c r="C172" s="225" t="str">
        <f>IF(B172="","",VLOOKUP(B172,OPSLAG!$A$2:$B$103,2))</f>
        <v/>
      </c>
      <c r="D172" s="221"/>
      <c r="E172" s="226"/>
      <c r="F172" s="227"/>
      <c r="G172" s="1"/>
      <c r="H172" s="1"/>
      <c r="I172" s="1"/>
      <c r="J172" s="1"/>
      <c r="K172" s="1"/>
      <c r="L172" s="1"/>
    </row>
    <row r="173" spans="1:12" ht="12" customHeight="1" x14ac:dyDescent="0.2">
      <c r="A173" s="218" t="str">
        <f t="shared" si="0"/>
        <v/>
      </c>
      <c r="B173" s="221"/>
      <c r="C173" s="225" t="str">
        <f>IF(B173="","",VLOOKUP(B173,OPSLAG!$A$2:$B$103,2))</f>
        <v/>
      </c>
      <c r="D173" s="221"/>
      <c r="E173" s="226"/>
      <c r="F173" s="227"/>
      <c r="G173" s="1"/>
      <c r="H173" s="1"/>
      <c r="I173" s="1"/>
      <c r="J173" s="1"/>
      <c r="K173" s="1"/>
      <c r="L173" s="1"/>
    </row>
    <row r="174" spans="1:12" ht="12" customHeight="1" x14ac:dyDescent="0.2">
      <c r="A174" s="218" t="str">
        <f t="shared" si="0"/>
        <v/>
      </c>
      <c r="B174" s="221"/>
      <c r="C174" s="225" t="str">
        <f>IF(B174="","",VLOOKUP(B174,OPSLAG!$A$2:$B$103,2))</f>
        <v/>
      </c>
      <c r="D174" s="221"/>
      <c r="E174" s="226"/>
      <c r="F174" s="227"/>
      <c r="G174" s="1"/>
      <c r="H174" s="1"/>
      <c r="I174" s="1"/>
      <c r="J174" s="1"/>
      <c r="K174" s="1"/>
      <c r="L174" s="1"/>
    </row>
    <row r="175" spans="1:12" ht="12" customHeight="1" x14ac:dyDescent="0.2">
      <c r="A175" s="218" t="str">
        <f t="shared" si="0"/>
        <v/>
      </c>
      <c r="B175" s="221"/>
      <c r="C175" s="225" t="str">
        <f>IF(B175="","",VLOOKUP(B175,OPSLAG!$A$2:$B$103,2))</f>
        <v/>
      </c>
      <c r="D175" s="221"/>
      <c r="E175" s="226"/>
      <c r="F175" s="227"/>
      <c r="G175" s="1"/>
      <c r="H175" s="1"/>
      <c r="I175" s="1"/>
      <c r="J175" s="1"/>
      <c r="K175" s="1"/>
      <c r="L175" s="1"/>
    </row>
    <row r="176" spans="1:12" ht="12" customHeight="1" x14ac:dyDescent="0.2">
      <c r="A176" s="218" t="str">
        <f t="shared" si="0"/>
        <v/>
      </c>
      <c r="B176" s="221"/>
      <c r="C176" s="225" t="str">
        <f>IF(B176="","",VLOOKUP(B176,OPSLAG!$A$2:$B$103,2))</f>
        <v/>
      </c>
      <c r="D176" s="221"/>
      <c r="E176" s="226"/>
      <c r="F176" s="227"/>
      <c r="G176" s="1"/>
      <c r="H176" s="1"/>
      <c r="I176" s="1"/>
      <c r="J176" s="1"/>
      <c r="K176" s="1"/>
      <c r="L176" s="1"/>
    </row>
    <row r="177" spans="1:12" ht="12" customHeight="1" x14ac:dyDescent="0.2">
      <c r="A177" s="218" t="str">
        <f t="shared" si="0"/>
        <v/>
      </c>
      <c r="B177" s="221"/>
      <c r="C177" s="225" t="str">
        <f>IF(B177="","",VLOOKUP(B177,OPSLAG!$A$2:$B$103,2))</f>
        <v/>
      </c>
      <c r="D177" s="221"/>
      <c r="E177" s="226"/>
      <c r="F177" s="227"/>
      <c r="G177" s="1"/>
      <c r="H177" s="1"/>
      <c r="I177" s="1"/>
      <c r="J177" s="1"/>
      <c r="K177" s="1"/>
      <c r="L177" s="1"/>
    </row>
    <row r="178" spans="1:12" ht="12" customHeight="1" x14ac:dyDescent="0.2">
      <c r="A178" s="218" t="str">
        <f t="shared" si="0"/>
        <v/>
      </c>
      <c r="B178" s="221"/>
      <c r="C178" s="225" t="str">
        <f>IF(B178="","",VLOOKUP(B178,OPSLAG!$A$2:$B$103,2))</f>
        <v/>
      </c>
      <c r="D178" s="221"/>
      <c r="E178" s="226"/>
      <c r="F178" s="227"/>
      <c r="G178" s="1"/>
      <c r="H178" s="1"/>
      <c r="I178" s="1"/>
      <c r="J178" s="1"/>
      <c r="K178" s="1"/>
      <c r="L178" s="1"/>
    </row>
    <row r="179" spans="1:12" ht="12" customHeight="1" x14ac:dyDescent="0.2">
      <c r="A179" s="218" t="str">
        <f t="shared" si="0"/>
        <v/>
      </c>
      <c r="B179" s="221"/>
      <c r="C179" s="225" t="str">
        <f>IF(B179="","",VLOOKUP(B179,OPSLAG!$A$2:$B$103,2))</f>
        <v/>
      </c>
      <c r="D179" s="221"/>
      <c r="E179" s="226"/>
      <c r="F179" s="227"/>
      <c r="G179" s="1"/>
      <c r="H179" s="1"/>
      <c r="I179" s="1"/>
      <c r="J179" s="1"/>
      <c r="K179" s="1"/>
      <c r="L179" s="1"/>
    </row>
    <row r="180" spans="1:12" ht="12" customHeight="1" x14ac:dyDescent="0.2">
      <c r="A180" s="218" t="str">
        <f t="shared" si="0"/>
        <v/>
      </c>
      <c r="B180" s="221"/>
      <c r="C180" s="225" t="str">
        <f>IF(B180="","",VLOOKUP(B180,OPSLAG!$A$2:$B$103,2))</f>
        <v/>
      </c>
      <c r="D180" s="221"/>
      <c r="E180" s="226"/>
      <c r="F180" s="227"/>
      <c r="G180" s="1"/>
      <c r="H180" s="1"/>
      <c r="I180" s="1"/>
      <c r="J180" s="1"/>
      <c r="K180" s="1"/>
      <c r="L180" s="1"/>
    </row>
    <row r="181" spans="1:12" ht="12" customHeight="1" x14ac:dyDescent="0.2">
      <c r="A181" s="218" t="str">
        <f t="shared" si="0"/>
        <v/>
      </c>
      <c r="B181" s="221"/>
      <c r="C181" s="225" t="str">
        <f>IF(B181="","",VLOOKUP(B181,OPSLAG!$A$2:$B$103,2))</f>
        <v/>
      </c>
      <c r="D181" s="221"/>
      <c r="E181" s="226"/>
      <c r="F181" s="227"/>
      <c r="G181" s="1"/>
      <c r="H181" s="1"/>
      <c r="I181" s="1"/>
      <c r="J181" s="1"/>
      <c r="K181" s="1"/>
      <c r="L181" s="1"/>
    </row>
    <row r="182" spans="1:12" ht="12" customHeight="1" x14ac:dyDescent="0.2">
      <c r="A182" s="218" t="str">
        <f t="shared" si="0"/>
        <v/>
      </c>
      <c r="B182" s="221"/>
      <c r="C182" s="225" t="str">
        <f>IF(B182="","",VLOOKUP(B182,OPSLAG!$A$2:$B$103,2))</f>
        <v/>
      </c>
      <c r="D182" s="221"/>
      <c r="E182" s="226"/>
      <c r="F182" s="227"/>
      <c r="G182" s="1"/>
      <c r="H182" s="1"/>
      <c r="I182" s="1"/>
      <c r="J182" s="1"/>
      <c r="K182" s="1"/>
      <c r="L182" s="1"/>
    </row>
    <row r="183" spans="1:12" ht="12" customHeight="1" x14ac:dyDescent="0.2">
      <c r="A183" s="218" t="str">
        <f t="shared" si="0"/>
        <v/>
      </c>
      <c r="B183" s="221"/>
      <c r="C183" s="225" t="str">
        <f>IF(B183="","",VLOOKUP(B183,OPSLAG!$A$2:$B$103,2))</f>
        <v/>
      </c>
      <c r="D183" s="221"/>
      <c r="E183" s="226"/>
      <c r="F183" s="227"/>
      <c r="G183" s="1"/>
      <c r="H183" s="1"/>
      <c r="I183" s="1"/>
      <c r="J183" s="1"/>
      <c r="K183" s="1"/>
      <c r="L183" s="1"/>
    </row>
    <row r="184" spans="1:12" ht="12" customHeight="1" x14ac:dyDescent="0.2">
      <c r="A184" s="218" t="str">
        <f t="shared" si="0"/>
        <v/>
      </c>
      <c r="B184" s="221"/>
      <c r="C184" s="225" t="str">
        <f>IF(B184="","",VLOOKUP(B184,OPSLAG!$A$2:$B$103,2))</f>
        <v/>
      </c>
      <c r="D184" s="221"/>
      <c r="E184" s="226"/>
      <c r="F184" s="227"/>
      <c r="G184" s="1"/>
      <c r="H184" s="1"/>
      <c r="I184" s="1"/>
      <c r="J184" s="1"/>
      <c r="K184" s="1"/>
      <c r="L184" s="1"/>
    </row>
    <row r="185" spans="1:12" ht="12" customHeight="1" x14ac:dyDescent="0.2">
      <c r="A185" s="218" t="str">
        <f t="shared" si="0"/>
        <v/>
      </c>
      <c r="B185" s="221"/>
      <c r="C185" s="225" t="str">
        <f>IF(B185="","",VLOOKUP(B185,OPSLAG!$A$2:$B$103,2))</f>
        <v/>
      </c>
      <c r="D185" s="221"/>
      <c r="E185" s="226"/>
      <c r="F185" s="227"/>
      <c r="G185" s="1"/>
      <c r="H185" s="1"/>
      <c r="I185" s="1"/>
      <c r="J185" s="1"/>
      <c r="K185" s="1"/>
      <c r="L185" s="1"/>
    </row>
    <row r="186" spans="1:12" ht="12" customHeight="1" x14ac:dyDescent="0.2">
      <c r="A186" s="218" t="str">
        <f t="shared" si="0"/>
        <v/>
      </c>
      <c r="B186" s="221"/>
      <c r="C186" s="225" t="str">
        <f>IF(B186="","",VLOOKUP(B186,OPSLAG!$A$2:$B$103,2))</f>
        <v/>
      </c>
      <c r="D186" s="221"/>
      <c r="E186" s="226"/>
      <c r="F186" s="227"/>
      <c r="G186" s="1"/>
      <c r="H186" s="1"/>
      <c r="I186" s="1"/>
      <c r="J186" s="1"/>
      <c r="K186" s="1"/>
      <c r="L186" s="1"/>
    </row>
    <row r="187" spans="1:12" ht="12" customHeight="1" x14ac:dyDescent="0.2">
      <c r="A187" s="218" t="str">
        <f t="shared" si="0"/>
        <v/>
      </c>
      <c r="B187" s="221"/>
      <c r="C187" s="225" t="str">
        <f>IF(B187="","",VLOOKUP(B187,OPSLAG!$A$2:$B$103,2))</f>
        <v/>
      </c>
      <c r="D187" s="221"/>
      <c r="E187" s="226"/>
      <c r="F187" s="227"/>
      <c r="G187" s="1"/>
      <c r="H187" s="1"/>
      <c r="I187" s="1"/>
      <c r="J187" s="1"/>
      <c r="K187" s="1"/>
      <c r="L187" s="1"/>
    </row>
    <row r="188" spans="1:12" ht="12" customHeight="1" x14ac:dyDescent="0.2">
      <c r="A188" s="218" t="str">
        <f t="shared" si="0"/>
        <v/>
      </c>
      <c r="B188" s="221"/>
      <c r="C188" s="225" t="str">
        <f>IF(B188="","",VLOOKUP(B188,OPSLAG!$A$2:$B$103,2))</f>
        <v/>
      </c>
      <c r="D188" s="221"/>
      <c r="E188" s="226"/>
      <c r="F188" s="227"/>
      <c r="G188" s="1"/>
      <c r="H188" s="1"/>
      <c r="I188" s="1"/>
      <c r="J188" s="1"/>
      <c r="K188" s="1"/>
      <c r="L188" s="1"/>
    </row>
    <row r="189" spans="1:12" ht="12" customHeight="1" x14ac:dyDescent="0.2">
      <c r="A189" s="218" t="str">
        <f t="shared" si="0"/>
        <v/>
      </c>
      <c r="B189" s="221"/>
      <c r="C189" s="225" t="str">
        <f>IF(B189="","",VLOOKUP(B189,OPSLAG!$A$2:$B$103,2))</f>
        <v/>
      </c>
      <c r="D189" s="221"/>
      <c r="E189" s="226"/>
      <c r="F189" s="227"/>
      <c r="G189" s="1"/>
      <c r="H189" s="1"/>
      <c r="I189" s="1"/>
      <c r="J189" s="1"/>
      <c r="K189" s="1"/>
      <c r="L189" s="1"/>
    </row>
    <row r="190" spans="1:12" ht="12" customHeight="1" x14ac:dyDescent="0.2">
      <c r="A190" s="218" t="str">
        <f t="shared" si="0"/>
        <v/>
      </c>
      <c r="B190" s="221"/>
      <c r="C190" s="225" t="str">
        <f>IF(B190="","",VLOOKUP(B190,OPSLAG!$A$2:$B$103,2))</f>
        <v/>
      </c>
      <c r="D190" s="221"/>
      <c r="E190" s="226"/>
      <c r="F190" s="227"/>
      <c r="G190" s="1"/>
      <c r="H190" s="1"/>
      <c r="I190" s="1"/>
      <c r="J190" s="1"/>
      <c r="K190" s="1"/>
      <c r="L190" s="1"/>
    </row>
    <row r="191" spans="1:12" ht="12" customHeight="1" x14ac:dyDescent="0.2">
      <c r="A191" s="218" t="str">
        <f t="shared" si="0"/>
        <v/>
      </c>
      <c r="B191" s="221"/>
      <c r="C191" s="225" t="str">
        <f>IF(B191="","",VLOOKUP(B191,OPSLAG!$A$2:$B$103,2))</f>
        <v/>
      </c>
      <c r="D191" s="221"/>
      <c r="E191" s="226"/>
      <c r="F191" s="227"/>
      <c r="G191" s="1"/>
      <c r="H191" s="1"/>
      <c r="I191" s="1"/>
      <c r="J191" s="1"/>
      <c r="K191" s="1"/>
      <c r="L191" s="1"/>
    </row>
    <row r="192" spans="1:12" ht="12" customHeight="1" x14ac:dyDescent="0.2">
      <c r="A192" s="218" t="str">
        <f t="shared" si="0"/>
        <v/>
      </c>
      <c r="B192" s="221"/>
      <c r="C192" s="225" t="str">
        <f>IF(B192="","",VLOOKUP(B192,OPSLAG!$A$2:$B$103,2))</f>
        <v/>
      </c>
      <c r="D192" s="221"/>
      <c r="E192" s="226"/>
      <c r="F192" s="227"/>
      <c r="G192" s="1"/>
      <c r="H192" s="1"/>
      <c r="I192" s="1"/>
      <c r="J192" s="1"/>
      <c r="K192" s="1"/>
      <c r="L192" s="1"/>
    </row>
    <row r="193" spans="1:12" ht="12" customHeight="1" x14ac:dyDescent="0.2">
      <c r="A193" s="218" t="str">
        <f t="shared" si="0"/>
        <v/>
      </c>
      <c r="B193" s="221"/>
      <c r="C193" s="225" t="str">
        <f>IF(B193="","",VLOOKUP(B193,OPSLAG!$A$2:$B$103,2))</f>
        <v/>
      </c>
      <c r="D193" s="221"/>
      <c r="E193" s="226"/>
      <c r="F193" s="227"/>
      <c r="G193" s="1"/>
      <c r="H193" s="1"/>
      <c r="I193" s="1"/>
      <c r="J193" s="1"/>
      <c r="K193" s="1"/>
      <c r="L193" s="1"/>
    </row>
    <row r="194" spans="1:12" ht="12" customHeight="1" x14ac:dyDescent="0.2">
      <c r="A194" s="218" t="str">
        <f t="shared" si="0"/>
        <v/>
      </c>
      <c r="B194" s="221"/>
      <c r="C194" s="225" t="str">
        <f>IF(B194="","",VLOOKUP(B194,OPSLAG!$A$2:$B$103,2))</f>
        <v/>
      </c>
      <c r="D194" s="221"/>
      <c r="E194" s="226"/>
      <c r="F194" s="227"/>
      <c r="G194" s="1"/>
      <c r="H194" s="1"/>
      <c r="I194" s="1"/>
      <c r="J194" s="1"/>
      <c r="K194" s="1"/>
      <c r="L194" s="1"/>
    </row>
    <row r="195" spans="1:12" ht="12" customHeight="1" x14ac:dyDescent="0.2">
      <c r="A195" s="218" t="str">
        <f t="shared" si="0"/>
        <v/>
      </c>
      <c r="B195" s="221"/>
      <c r="C195" s="225" t="str">
        <f>IF(B195="","",VLOOKUP(B195,OPSLAG!$A$2:$B$103,2))</f>
        <v/>
      </c>
      <c r="D195" s="221"/>
      <c r="E195" s="226"/>
      <c r="F195" s="227"/>
      <c r="G195" s="1"/>
      <c r="H195" s="1"/>
      <c r="I195" s="1"/>
      <c r="J195" s="1"/>
      <c r="K195" s="1"/>
      <c r="L195" s="1"/>
    </row>
    <row r="196" spans="1:12" ht="12" customHeight="1" x14ac:dyDescent="0.2">
      <c r="A196" s="218" t="str">
        <f t="shared" si="0"/>
        <v/>
      </c>
      <c r="B196" s="221"/>
      <c r="C196" s="225" t="str">
        <f>IF(B196="","",VLOOKUP(B196,OPSLAG!$A$2:$B$103,2))</f>
        <v/>
      </c>
      <c r="D196" s="221"/>
      <c r="E196" s="226"/>
      <c r="F196" s="227"/>
      <c r="G196" s="1"/>
      <c r="H196" s="1"/>
      <c r="I196" s="1"/>
      <c r="J196" s="1"/>
      <c r="K196" s="1"/>
      <c r="L196" s="1"/>
    </row>
    <row r="197" spans="1:12" ht="12" customHeight="1" x14ac:dyDescent="0.2">
      <c r="A197" s="218" t="str">
        <f t="shared" si="0"/>
        <v/>
      </c>
      <c r="B197" s="221"/>
      <c r="C197" s="225" t="str">
        <f>IF(B197="","",VLOOKUP(B197,OPSLAG!$A$2:$B$103,2))</f>
        <v/>
      </c>
      <c r="D197" s="221"/>
      <c r="E197" s="226"/>
      <c r="F197" s="227"/>
      <c r="G197" s="1"/>
      <c r="H197" s="1"/>
      <c r="I197" s="1"/>
      <c r="J197" s="1"/>
      <c r="K197" s="1"/>
      <c r="L197" s="1"/>
    </row>
    <row r="198" spans="1:12" ht="12" customHeight="1" x14ac:dyDescent="0.2">
      <c r="A198" s="218" t="str">
        <f t="shared" si="0"/>
        <v/>
      </c>
      <c r="B198" s="221"/>
      <c r="C198" s="225" t="str">
        <f>IF(B198="","",VLOOKUP(B198,OPSLAG!$A$2:$B$103,2))</f>
        <v/>
      </c>
      <c r="D198" s="221"/>
      <c r="E198" s="226"/>
      <c r="F198" s="227"/>
      <c r="G198" s="1"/>
      <c r="H198" s="1"/>
      <c r="I198" s="1"/>
      <c r="J198" s="1"/>
      <c r="K198" s="1"/>
      <c r="L198" s="1"/>
    </row>
    <row r="199" spans="1:12" ht="12" customHeight="1" x14ac:dyDescent="0.2">
      <c r="A199" s="218" t="str">
        <f t="shared" si="0"/>
        <v/>
      </c>
      <c r="B199" s="221"/>
      <c r="C199" s="225" t="str">
        <f>IF(B199="","",VLOOKUP(B199,OPSLAG!$A$2:$B$103,2))</f>
        <v/>
      </c>
      <c r="D199" s="221"/>
      <c r="E199" s="226"/>
      <c r="F199" s="227"/>
      <c r="G199" s="1"/>
      <c r="H199" s="1"/>
      <c r="I199" s="1"/>
      <c r="J199" s="1"/>
      <c r="K199" s="1"/>
      <c r="L199" s="1"/>
    </row>
    <row r="200" spans="1:12" ht="12" customHeight="1" x14ac:dyDescent="0.2">
      <c r="A200" s="218" t="str">
        <f t="shared" si="0"/>
        <v/>
      </c>
      <c r="B200" s="221"/>
      <c r="C200" s="225" t="str">
        <f>IF(B200="","",VLOOKUP(B200,OPSLAG!$A$2:$B$103,2))</f>
        <v/>
      </c>
      <c r="D200" s="221"/>
      <c r="E200" s="226"/>
      <c r="F200" s="227"/>
      <c r="G200" s="1"/>
      <c r="H200" s="1"/>
      <c r="I200" s="1"/>
      <c r="J200" s="1"/>
      <c r="K200" s="1"/>
      <c r="L200" s="1"/>
    </row>
    <row r="201" spans="1:12" ht="12" customHeight="1" x14ac:dyDescent="0.2">
      <c r="A201" s="218" t="str">
        <f t="shared" si="0"/>
        <v/>
      </c>
      <c r="B201" s="221"/>
      <c r="C201" s="225" t="str">
        <f>IF(B201="","",VLOOKUP(B201,OPSLAG!$A$2:$B$103,2))</f>
        <v/>
      </c>
      <c r="D201" s="221"/>
      <c r="E201" s="226"/>
      <c r="F201" s="227"/>
      <c r="G201" s="1"/>
      <c r="H201" s="1"/>
      <c r="I201" s="1"/>
      <c r="J201" s="1"/>
      <c r="K201" s="1"/>
      <c r="L201" s="1"/>
    </row>
    <row r="202" spans="1:12" ht="12" customHeight="1" x14ac:dyDescent="0.2">
      <c r="A202" s="218" t="str">
        <f t="shared" si="0"/>
        <v/>
      </c>
      <c r="B202" s="221"/>
      <c r="C202" s="225" t="str">
        <f>IF(B202="","",VLOOKUP(B202,OPSLAG!$A$2:$B$103,2))</f>
        <v/>
      </c>
      <c r="D202" s="221"/>
      <c r="E202" s="226"/>
      <c r="F202" s="227"/>
      <c r="G202" s="1"/>
      <c r="H202" s="1"/>
      <c r="I202" s="1"/>
      <c r="J202" s="1"/>
      <c r="K202" s="1"/>
      <c r="L202" s="1"/>
    </row>
    <row r="203" spans="1:12" ht="12" customHeight="1" x14ac:dyDescent="0.2">
      <c r="A203" s="218" t="str">
        <f t="shared" si="0"/>
        <v/>
      </c>
      <c r="B203" s="221"/>
      <c r="C203" s="225" t="str">
        <f>IF(B203="","",VLOOKUP(B203,OPSLAG!$A$2:$B$103,2))</f>
        <v/>
      </c>
      <c r="D203" s="221"/>
      <c r="E203" s="226"/>
      <c r="F203" s="227"/>
      <c r="G203" s="1"/>
      <c r="H203" s="1"/>
      <c r="I203" s="1"/>
      <c r="J203" s="1"/>
      <c r="K203" s="1"/>
      <c r="L203" s="1"/>
    </row>
    <row r="204" spans="1:12" ht="12" customHeight="1" x14ac:dyDescent="0.2">
      <c r="A204" s="218" t="str">
        <f t="shared" si="0"/>
        <v/>
      </c>
      <c r="B204" s="221"/>
      <c r="C204" s="225" t="str">
        <f>IF(B204="","",VLOOKUP(B204,OPSLAG!$A$2:$B$103,2))</f>
        <v/>
      </c>
      <c r="D204" s="221"/>
      <c r="E204" s="226"/>
      <c r="F204" s="227"/>
      <c r="G204" s="1"/>
      <c r="H204" s="1"/>
      <c r="I204" s="1"/>
      <c r="J204" s="1"/>
      <c r="K204" s="1"/>
      <c r="L204" s="1"/>
    </row>
    <row r="205" spans="1:12" ht="12" customHeight="1" x14ac:dyDescent="0.2">
      <c r="A205" s="218" t="str">
        <f t="shared" si="0"/>
        <v/>
      </c>
      <c r="B205" s="221"/>
      <c r="C205" s="225" t="str">
        <f>IF(B205="","",VLOOKUP(B205,OPSLAG!$A$2:$B$103,2))</f>
        <v/>
      </c>
      <c r="D205" s="221"/>
      <c r="E205" s="226"/>
      <c r="F205" s="227"/>
      <c r="G205" s="1"/>
      <c r="H205" s="1"/>
      <c r="I205" s="1"/>
      <c r="J205" s="1"/>
      <c r="K205" s="1"/>
      <c r="L205" s="1"/>
    </row>
    <row r="206" spans="1:12" ht="12" customHeight="1" x14ac:dyDescent="0.2">
      <c r="A206" s="218" t="str">
        <f t="shared" si="0"/>
        <v/>
      </c>
      <c r="B206" s="221"/>
      <c r="C206" s="225" t="str">
        <f>IF(B206="","",VLOOKUP(B206,OPSLAG!$A$2:$B$103,2))</f>
        <v/>
      </c>
      <c r="D206" s="221"/>
      <c r="E206" s="226"/>
      <c r="F206" s="227"/>
      <c r="G206" s="1"/>
      <c r="H206" s="1"/>
      <c r="I206" s="1"/>
      <c r="J206" s="1"/>
      <c r="K206" s="1"/>
      <c r="L206" s="1"/>
    </row>
    <row r="207" spans="1:12" ht="12" customHeight="1" x14ac:dyDescent="0.2">
      <c r="A207" s="218" t="str">
        <f t="shared" si="0"/>
        <v/>
      </c>
      <c r="B207" s="221"/>
      <c r="C207" s="225" t="str">
        <f>IF(B207="","",VLOOKUP(B207,OPSLAG!$A$2:$B$103,2))</f>
        <v/>
      </c>
      <c r="D207" s="221"/>
      <c r="E207" s="226"/>
      <c r="F207" s="227"/>
      <c r="G207" s="1"/>
      <c r="H207" s="1"/>
      <c r="I207" s="1"/>
      <c r="J207" s="1"/>
      <c r="K207" s="1"/>
      <c r="L207" s="1"/>
    </row>
    <row r="208" spans="1:12" ht="12" customHeight="1" x14ac:dyDescent="0.2">
      <c r="A208" s="218" t="str">
        <f t="shared" si="0"/>
        <v/>
      </c>
      <c r="B208" s="221"/>
      <c r="C208" s="225" t="str">
        <f>IF(B208="","",VLOOKUP(B208,OPSLAG!$A$2:$B$103,2))</f>
        <v/>
      </c>
      <c r="D208" s="221"/>
      <c r="E208" s="226"/>
      <c r="F208" s="227"/>
      <c r="G208" s="1"/>
      <c r="H208" s="1"/>
      <c r="I208" s="1"/>
      <c r="J208" s="1"/>
      <c r="K208" s="1"/>
      <c r="L208" s="1"/>
    </row>
    <row r="209" spans="1:12" ht="12" customHeight="1" x14ac:dyDescent="0.2">
      <c r="A209" s="218" t="str">
        <f t="shared" si="0"/>
        <v/>
      </c>
      <c r="B209" s="221"/>
      <c r="C209" s="225" t="str">
        <f>IF(B209="","",VLOOKUP(B209,OPSLAG!$A$2:$B$103,2))</f>
        <v/>
      </c>
      <c r="D209" s="221"/>
      <c r="E209" s="226"/>
      <c r="F209" s="227"/>
      <c r="G209" s="1"/>
      <c r="H209" s="1"/>
      <c r="I209" s="1"/>
      <c r="J209" s="1"/>
      <c r="K209" s="1"/>
      <c r="L209" s="1"/>
    </row>
    <row r="210" spans="1:12" ht="12" customHeight="1" x14ac:dyDescent="0.2">
      <c r="A210" s="218" t="str">
        <f t="shared" si="0"/>
        <v/>
      </c>
      <c r="B210" s="221"/>
      <c r="C210" s="225" t="str">
        <f>IF(B210="","",VLOOKUP(B210,OPSLAG!$A$2:$B$103,2))</f>
        <v/>
      </c>
      <c r="D210" s="221"/>
      <c r="E210" s="226"/>
      <c r="F210" s="227"/>
      <c r="G210" s="1"/>
      <c r="H210" s="1"/>
      <c r="I210" s="1"/>
      <c r="J210" s="1"/>
      <c r="K210" s="1"/>
      <c r="L210" s="1"/>
    </row>
    <row r="211" spans="1:12" ht="12" customHeight="1" x14ac:dyDescent="0.2">
      <c r="A211" s="218" t="str">
        <f t="shared" si="0"/>
        <v/>
      </c>
      <c r="B211" s="221"/>
      <c r="C211" s="225" t="str">
        <f>IF(B211="","",VLOOKUP(B211,OPSLAG!$A$2:$B$103,2))</f>
        <v/>
      </c>
      <c r="D211" s="221"/>
      <c r="E211" s="226"/>
      <c r="F211" s="227"/>
      <c r="G211" s="1"/>
      <c r="H211" s="1"/>
      <c r="I211" s="1"/>
      <c r="J211" s="1"/>
      <c r="K211" s="1"/>
      <c r="L211" s="1"/>
    </row>
    <row r="212" spans="1:12" ht="12" customHeight="1" x14ac:dyDescent="0.2">
      <c r="A212" s="218" t="str">
        <f t="shared" si="0"/>
        <v/>
      </c>
      <c r="B212" s="221"/>
      <c r="C212" s="225" t="str">
        <f>IF(B212="","",VLOOKUP(B212,OPSLAG!$A$2:$B$103,2))</f>
        <v/>
      </c>
      <c r="D212" s="221"/>
      <c r="E212" s="226"/>
      <c r="F212" s="227"/>
      <c r="G212" s="1"/>
      <c r="H212" s="1"/>
      <c r="I212" s="1"/>
      <c r="J212" s="1"/>
      <c r="K212" s="1"/>
      <c r="L212" s="1"/>
    </row>
    <row r="213" spans="1:12" ht="12" customHeight="1" x14ac:dyDescent="0.2">
      <c r="A213" s="218" t="str">
        <f t="shared" si="0"/>
        <v/>
      </c>
      <c r="B213" s="221"/>
      <c r="C213" s="225" t="str">
        <f>IF(B213="","",VLOOKUP(B213,OPSLAG!$A$2:$B$103,2))</f>
        <v/>
      </c>
      <c r="D213" s="221"/>
      <c r="E213" s="226"/>
      <c r="F213" s="227"/>
      <c r="G213" s="1"/>
      <c r="H213" s="1"/>
      <c r="I213" s="1"/>
      <c r="J213" s="1"/>
      <c r="K213" s="1"/>
      <c r="L213" s="1"/>
    </row>
    <row r="214" spans="1:12" ht="12" customHeight="1" x14ac:dyDescent="0.2">
      <c r="A214" s="218" t="str">
        <f t="shared" si="0"/>
        <v/>
      </c>
      <c r="B214" s="221"/>
      <c r="C214" s="225" t="str">
        <f>IF(B214="","",VLOOKUP(B214,OPSLAG!$A$2:$B$103,2))</f>
        <v/>
      </c>
      <c r="D214" s="221"/>
      <c r="E214" s="226"/>
      <c r="F214" s="227"/>
      <c r="G214" s="1"/>
      <c r="H214" s="1"/>
      <c r="I214" s="1"/>
      <c r="J214" s="1"/>
      <c r="K214" s="1"/>
      <c r="L214" s="1"/>
    </row>
    <row r="215" spans="1:12" ht="12" customHeight="1" x14ac:dyDescent="0.2">
      <c r="A215" s="218" t="str">
        <f t="shared" si="0"/>
        <v/>
      </c>
      <c r="B215" s="221"/>
      <c r="C215" s="225" t="str">
        <f>IF(B215="","",VLOOKUP(B215,OPSLAG!$A$2:$B$103,2))</f>
        <v/>
      </c>
      <c r="D215" s="221"/>
      <c r="E215" s="226"/>
      <c r="F215" s="227"/>
      <c r="G215" s="1"/>
      <c r="H215" s="1"/>
      <c r="I215" s="1"/>
      <c r="J215" s="1"/>
      <c r="K215" s="1"/>
      <c r="L215" s="1"/>
    </row>
    <row r="216" spans="1:12" ht="12" customHeight="1" x14ac:dyDescent="0.2">
      <c r="A216" s="218" t="str">
        <f t="shared" si="0"/>
        <v/>
      </c>
      <c r="B216" s="221"/>
      <c r="C216" s="225" t="str">
        <f>IF(B216="","",VLOOKUP(B216,OPSLAG!$A$2:$B$103,2))</f>
        <v/>
      </c>
      <c r="D216" s="221"/>
      <c r="E216" s="226"/>
      <c r="F216" s="227"/>
      <c r="G216" s="1"/>
      <c r="H216" s="1"/>
      <c r="I216" s="1"/>
      <c r="J216" s="1"/>
      <c r="K216" s="1"/>
      <c r="L216" s="1"/>
    </row>
    <row r="217" spans="1:12" ht="12" customHeight="1" x14ac:dyDescent="0.2">
      <c r="A217" s="218" t="str">
        <f t="shared" si="0"/>
        <v/>
      </c>
      <c r="B217" s="221"/>
      <c r="C217" s="225" t="str">
        <f>IF(B217="","",VLOOKUP(B217,OPSLAG!$A$2:$B$103,2))</f>
        <v/>
      </c>
      <c r="D217" s="221"/>
      <c r="E217" s="226"/>
      <c r="F217" s="227"/>
      <c r="G217" s="1"/>
      <c r="H217" s="1"/>
      <c r="I217" s="1"/>
      <c r="J217" s="1"/>
      <c r="K217" s="1"/>
      <c r="L217" s="1"/>
    </row>
    <row r="218" spans="1:12" ht="12" customHeight="1" x14ac:dyDescent="0.2">
      <c r="A218" s="218" t="str">
        <f t="shared" si="0"/>
        <v/>
      </c>
      <c r="B218" s="221"/>
      <c r="C218" s="225" t="str">
        <f>IF(B218="","",VLOOKUP(B218,OPSLAG!$A$2:$B$103,2))</f>
        <v/>
      </c>
      <c r="D218" s="221"/>
      <c r="E218" s="226"/>
      <c r="F218" s="227"/>
      <c r="G218" s="1"/>
      <c r="H218" s="1"/>
      <c r="I218" s="1"/>
      <c r="J218" s="1"/>
      <c r="K218" s="1"/>
      <c r="L218" s="1"/>
    </row>
    <row r="219" spans="1:12" ht="12" customHeight="1" x14ac:dyDescent="0.2">
      <c r="A219" s="218" t="str">
        <f t="shared" si="0"/>
        <v/>
      </c>
      <c r="B219" s="221"/>
      <c r="C219" s="225" t="str">
        <f>IF(B219="","",VLOOKUP(B219,OPSLAG!$A$2:$B$103,2))</f>
        <v/>
      </c>
      <c r="D219" s="221"/>
      <c r="E219" s="226"/>
      <c r="F219" s="227"/>
      <c r="G219" s="1"/>
      <c r="H219" s="1"/>
      <c r="I219" s="1"/>
      <c r="J219" s="1"/>
      <c r="K219" s="1"/>
      <c r="L219" s="1"/>
    </row>
    <row r="220" spans="1:12" ht="12" customHeight="1" x14ac:dyDescent="0.2">
      <c r="A220" s="218" t="str">
        <f t="shared" si="0"/>
        <v/>
      </c>
      <c r="B220" s="221"/>
      <c r="C220" s="225" t="str">
        <f>IF(B220="","",VLOOKUP(B220,OPSLAG!$A$2:$B$103,2))</f>
        <v/>
      </c>
      <c r="D220" s="221"/>
      <c r="E220" s="226"/>
      <c r="F220" s="227"/>
      <c r="G220" s="1"/>
      <c r="H220" s="1"/>
      <c r="I220" s="1"/>
      <c r="J220" s="1"/>
      <c r="K220" s="1"/>
      <c r="L220" s="1"/>
    </row>
    <row r="221" spans="1:12" ht="12" customHeight="1" x14ac:dyDescent="0.2">
      <c r="A221" s="218" t="str">
        <f t="shared" si="0"/>
        <v/>
      </c>
      <c r="B221" s="221"/>
      <c r="C221" s="225" t="str">
        <f>IF(B221="","",VLOOKUP(B221,OPSLAG!$A$2:$B$103,2))</f>
        <v/>
      </c>
      <c r="D221" s="221"/>
      <c r="E221" s="226"/>
      <c r="F221" s="227"/>
      <c r="G221" s="1"/>
      <c r="H221" s="1"/>
      <c r="I221" s="1"/>
      <c r="J221" s="1"/>
      <c r="K221" s="1"/>
      <c r="L221" s="1"/>
    </row>
    <row r="222" spans="1:12" ht="12" customHeight="1" x14ac:dyDescent="0.2">
      <c r="A222" s="218" t="str">
        <f t="shared" si="0"/>
        <v/>
      </c>
      <c r="B222" s="221"/>
      <c r="C222" s="225" t="str">
        <f>IF(B222="","",VLOOKUP(B222,OPSLAG!$A$2:$B$103,2))</f>
        <v/>
      </c>
      <c r="D222" s="221"/>
      <c r="E222" s="226"/>
      <c r="F222" s="227"/>
      <c r="G222" s="1"/>
      <c r="H222" s="1"/>
      <c r="I222" s="1"/>
      <c r="J222" s="1"/>
      <c r="K222" s="1"/>
      <c r="L222" s="1"/>
    </row>
    <row r="223" spans="1:12" ht="12" customHeight="1" x14ac:dyDescent="0.2">
      <c r="A223" s="218" t="str">
        <f t="shared" si="0"/>
        <v/>
      </c>
      <c r="B223" s="221"/>
      <c r="C223" s="225" t="str">
        <f>IF(B223="","",VLOOKUP(B223,OPSLAG!$A$2:$B$103,2))</f>
        <v/>
      </c>
      <c r="D223" s="221"/>
      <c r="E223" s="226"/>
      <c r="F223" s="227"/>
      <c r="G223" s="1"/>
      <c r="H223" s="1"/>
      <c r="I223" s="1"/>
      <c r="J223" s="1"/>
      <c r="K223" s="1"/>
      <c r="L223" s="1"/>
    </row>
    <row r="224" spans="1:12" ht="12" customHeight="1" x14ac:dyDescent="0.2">
      <c r="A224" s="218" t="str">
        <f t="shared" si="0"/>
        <v/>
      </c>
      <c r="B224" s="221"/>
      <c r="C224" s="225" t="str">
        <f>IF(B224="","",VLOOKUP(B224,OPSLAG!$A$2:$B$103,2))</f>
        <v/>
      </c>
      <c r="D224" s="221"/>
      <c r="E224" s="226"/>
      <c r="F224" s="227"/>
      <c r="G224" s="1"/>
      <c r="H224" s="1"/>
      <c r="I224" s="1"/>
      <c r="J224" s="1"/>
      <c r="K224" s="1"/>
      <c r="L224" s="1"/>
    </row>
    <row r="225" spans="1:12" ht="12" customHeight="1" x14ac:dyDescent="0.2">
      <c r="A225" s="218" t="str">
        <f t="shared" si="0"/>
        <v/>
      </c>
      <c r="B225" s="221"/>
      <c r="C225" s="225" t="str">
        <f>IF(B225="","",VLOOKUP(B225,OPSLAG!$A$2:$B$103,2))</f>
        <v/>
      </c>
      <c r="D225" s="221"/>
      <c r="E225" s="226"/>
      <c r="F225" s="227"/>
      <c r="G225" s="1"/>
      <c r="H225" s="1"/>
      <c r="I225" s="1"/>
      <c r="J225" s="1"/>
      <c r="K225" s="1"/>
      <c r="L225" s="1"/>
    </row>
    <row r="226" spans="1:12" ht="12" customHeight="1" x14ac:dyDescent="0.2">
      <c r="A226" s="218" t="str">
        <f t="shared" si="0"/>
        <v/>
      </c>
      <c r="B226" s="221"/>
      <c r="C226" s="225" t="str">
        <f>IF(B226="","",VLOOKUP(B226,OPSLAG!$A$2:$B$103,2))</f>
        <v/>
      </c>
      <c r="D226" s="221"/>
      <c r="E226" s="226"/>
      <c r="F226" s="227"/>
      <c r="G226" s="1"/>
      <c r="H226" s="1"/>
      <c r="I226" s="1"/>
      <c r="J226" s="1"/>
      <c r="K226" s="1"/>
      <c r="L226" s="1"/>
    </row>
    <row r="227" spans="1:12" ht="12" customHeight="1" x14ac:dyDescent="0.2">
      <c r="A227" s="218" t="str">
        <f t="shared" si="0"/>
        <v/>
      </c>
      <c r="B227" s="221"/>
      <c r="C227" s="225" t="str">
        <f>IF(B227="","",VLOOKUP(B227,OPSLAG!$A$2:$B$103,2))</f>
        <v/>
      </c>
      <c r="D227" s="221"/>
      <c r="E227" s="226"/>
      <c r="F227" s="227"/>
      <c r="G227" s="1"/>
      <c r="H227" s="1"/>
      <c r="I227" s="1"/>
      <c r="J227" s="1"/>
      <c r="K227" s="1"/>
      <c r="L227" s="1"/>
    </row>
    <row r="228" spans="1:12" ht="12" customHeight="1" x14ac:dyDescent="0.2">
      <c r="A228" s="218" t="str">
        <f t="shared" si="0"/>
        <v/>
      </c>
      <c r="B228" s="221"/>
      <c r="C228" s="225" t="str">
        <f>IF(B228="","",VLOOKUP(B228,OPSLAG!$A$2:$B$103,2))</f>
        <v/>
      </c>
      <c r="D228" s="221"/>
      <c r="E228" s="226"/>
      <c r="F228" s="227"/>
      <c r="G228" s="1"/>
      <c r="H228" s="1"/>
      <c r="I228" s="1"/>
      <c r="J228" s="1"/>
      <c r="K228" s="1"/>
      <c r="L228" s="1"/>
    </row>
    <row r="229" spans="1:12" ht="12" customHeight="1" x14ac:dyDescent="0.2">
      <c r="A229" s="218" t="str">
        <f t="shared" si="0"/>
        <v/>
      </c>
      <c r="B229" s="221"/>
      <c r="C229" s="225" t="str">
        <f>IF(B229="","",VLOOKUP(B229,OPSLAG!$A$2:$B$103,2))</f>
        <v/>
      </c>
      <c r="D229" s="221"/>
      <c r="E229" s="226"/>
      <c r="F229" s="227"/>
      <c r="G229" s="1"/>
      <c r="H229" s="1"/>
      <c r="I229" s="1"/>
      <c r="J229" s="1"/>
      <c r="K229" s="1"/>
      <c r="L229" s="1"/>
    </row>
    <row r="230" spans="1:12" ht="12" customHeight="1" x14ac:dyDescent="0.2">
      <c r="A230" s="218" t="str">
        <f t="shared" si="0"/>
        <v/>
      </c>
      <c r="B230" s="221"/>
      <c r="C230" s="225" t="str">
        <f>IF(B230="","",VLOOKUP(B230,OPSLAG!$A$2:$B$103,2))</f>
        <v/>
      </c>
      <c r="D230" s="221"/>
      <c r="E230" s="226"/>
      <c r="F230" s="227"/>
      <c r="G230" s="1"/>
      <c r="H230" s="1"/>
      <c r="I230" s="1"/>
      <c r="J230" s="1"/>
      <c r="K230" s="1"/>
      <c r="L230" s="1"/>
    </row>
    <row r="231" spans="1:12" ht="12" customHeight="1" x14ac:dyDescent="0.2">
      <c r="A231" s="218" t="str">
        <f t="shared" si="0"/>
        <v/>
      </c>
      <c r="B231" s="221"/>
      <c r="C231" s="225" t="str">
        <f>IF(B231="","",VLOOKUP(B231,OPSLAG!$A$2:$B$103,2))</f>
        <v/>
      </c>
      <c r="D231" s="221"/>
      <c r="E231" s="226"/>
      <c r="F231" s="227"/>
      <c r="G231" s="1"/>
      <c r="H231" s="1"/>
      <c r="I231" s="1"/>
      <c r="J231" s="1"/>
      <c r="K231" s="1"/>
      <c r="L231" s="1"/>
    </row>
    <row r="232" spans="1:12" ht="12" customHeight="1" x14ac:dyDescent="0.2">
      <c r="A232" s="218" t="str">
        <f t="shared" si="0"/>
        <v/>
      </c>
      <c r="B232" s="221"/>
      <c r="C232" s="225" t="str">
        <f>IF(B232="","",VLOOKUP(B232,OPSLAG!$A$2:$B$103,2))</f>
        <v/>
      </c>
      <c r="D232" s="221"/>
      <c r="E232" s="226"/>
      <c r="F232" s="227"/>
      <c r="G232" s="1"/>
      <c r="H232" s="1"/>
      <c r="I232" s="1"/>
      <c r="J232" s="1"/>
      <c r="K232" s="1"/>
      <c r="L232" s="1"/>
    </row>
    <row r="233" spans="1:12" ht="12" customHeight="1" x14ac:dyDescent="0.2">
      <c r="A233" s="218" t="str">
        <f t="shared" si="0"/>
        <v/>
      </c>
      <c r="B233" s="221"/>
      <c r="C233" s="225" t="str">
        <f>IF(B233="","",VLOOKUP(B233,OPSLAG!$A$2:$B$103,2))</f>
        <v/>
      </c>
      <c r="D233" s="221"/>
      <c r="E233" s="226"/>
      <c r="F233" s="227"/>
      <c r="G233" s="1"/>
      <c r="H233" s="1"/>
      <c r="I233" s="1"/>
      <c r="J233" s="1"/>
      <c r="K233" s="1"/>
      <c r="L233" s="1"/>
    </row>
    <row r="234" spans="1:12" ht="12" customHeight="1" x14ac:dyDescent="0.2">
      <c r="A234" s="218" t="str">
        <f t="shared" si="0"/>
        <v/>
      </c>
      <c r="B234" s="221"/>
      <c r="C234" s="225" t="str">
        <f>IF(B234="","",VLOOKUP(B234,OPSLAG!$A$2:$B$103,2))</f>
        <v/>
      </c>
      <c r="D234" s="221"/>
      <c r="E234" s="226"/>
      <c r="F234" s="227"/>
      <c r="G234" s="1"/>
      <c r="H234" s="1"/>
      <c r="I234" s="1"/>
      <c r="J234" s="1"/>
      <c r="K234" s="1"/>
      <c r="L234" s="1"/>
    </row>
    <row r="235" spans="1:12" ht="12" customHeight="1" x14ac:dyDescent="0.2">
      <c r="A235" s="218" t="str">
        <f t="shared" si="0"/>
        <v/>
      </c>
      <c r="B235" s="221"/>
      <c r="C235" s="225" t="str">
        <f>IF(B235="","",VLOOKUP(B235,OPSLAG!$A$2:$B$103,2))</f>
        <v/>
      </c>
      <c r="D235" s="221"/>
      <c r="E235" s="226"/>
      <c r="F235" s="227"/>
      <c r="G235" s="1"/>
      <c r="H235" s="1"/>
      <c r="I235" s="1"/>
      <c r="J235" s="1"/>
      <c r="K235" s="1"/>
      <c r="L235" s="1"/>
    </row>
    <row r="236" spans="1:12" ht="12" customHeight="1" x14ac:dyDescent="0.2">
      <c r="A236" s="218" t="str">
        <f t="shared" si="0"/>
        <v/>
      </c>
      <c r="B236" s="221"/>
      <c r="C236" s="225" t="str">
        <f>IF(B236="","",VLOOKUP(B236,OPSLAG!$A$2:$B$103,2))</f>
        <v/>
      </c>
      <c r="D236" s="221"/>
      <c r="E236" s="226"/>
      <c r="F236" s="227"/>
      <c r="G236" s="1"/>
      <c r="H236" s="1"/>
      <c r="I236" s="1"/>
      <c r="J236" s="1"/>
      <c r="K236" s="1"/>
      <c r="L236" s="1"/>
    </row>
    <row r="237" spans="1:12" ht="12" customHeight="1" x14ac:dyDescent="0.2">
      <c r="A237" s="218" t="str">
        <f t="shared" si="0"/>
        <v/>
      </c>
      <c r="B237" s="221"/>
      <c r="C237" s="225" t="str">
        <f>IF(B237="","",VLOOKUP(B237,OPSLAG!$A$2:$B$103,2))</f>
        <v/>
      </c>
      <c r="D237" s="221"/>
      <c r="E237" s="226"/>
      <c r="F237" s="227"/>
      <c r="G237" s="1"/>
      <c r="H237" s="1"/>
      <c r="I237" s="1"/>
      <c r="J237" s="1"/>
      <c r="K237" s="1"/>
      <c r="L237" s="1"/>
    </row>
    <row r="238" spans="1:12" ht="12" customHeight="1" x14ac:dyDescent="0.2">
      <c r="A238" s="218" t="str">
        <f t="shared" si="0"/>
        <v/>
      </c>
      <c r="B238" s="221"/>
      <c r="C238" s="225" t="str">
        <f>IF(B238="","",VLOOKUP(B238,OPSLAG!$A$2:$B$103,2))</f>
        <v/>
      </c>
      <c r="D238" s="221"/>
      <c r="E238" s="226"/>
      <c r="F238" s="227"/>
      <c r="G238" s="1"/>
      <c r="H238" s="1"/>
      <c r="I238" s="1"/>
      <c r="J238" s="1"/>
      <c r="K238" s="1"/>
      <c r="L238" s="1"/>
    </row>
    <row r="239" spans="1:12" ht="12" customHeight="1" x14ac:dyDescent="0.2">
      <c r="A239" s="218" t="str">
        <f t="shared" si="0"/>
        <v/>
      </c>
      <c r="B239" s="221"/>
      <c r="C239" s="225" t="str">
        <f>IF(B239="","",VLOOKUP(B239,OPSLAG!$A$2:$B$103,2))</f>
        <v/>
      </c>
      <c r="D239" s="221"/>
      <c r="E239" s="226"/>
      <c r="F239" s="227"/>
      <c r="G239" s="1"/>
      <c r="H239" s="1"/>
      <c r="I239" s="1"/>
      <c r="J239" s="1"/>
      <c r="K239" s="1"/>
      <c r="L239" s="1"/>
    </row>
    <row r="240" spans="1:12" ht="12" customHeight="1" x14ac:dyDescent="0.2">
      <c r="A240" s="218" t="str">
        <f t="shared" si="0"/>
        <v/>
      </c>
      <c r="B240" s="221"/>
      <c r="C240" s="225" t="str">
        <f>IF(B240="","",VLOOKUP(B240,OPSLAG!$A$2:$B$103,2))</f>
        <v/>
      </c>
      <c r="D240" s="221"/>
      <c r="E240" s="226"/>
      <c r="F240" s="227"/>
      <c r="G240" s="1"/>
      <c r="H240" s="1"/>
      <c r="I240" s="1"/>
      <c r="J240" s="1"/>
      <c r="K240" s="1"/>
      <c r="L240" s="1"/>
    </row>
    <row r="241" spans="1:12" ht="12" customHeight="1" x14ac:dyDescent="0.2">
      <c r="A241" s="218" t="str">
        <f t="shared" si="0"/>
        <v/>
      </c>
      <c r="B241" s="221"/>
      <c r="C241" s="225" t="str">
        <f>IF(B241="","",VLOOKUP(B241,OPSLAG!$A$2:$B$103,2))</f>
        <v/>
      </c>
      <c r="D241" s="221"/>
      <c r="E241" s="226"/>
      <c r="F241" s="227"/>
      <c r="G241" s="1"/>
      <c r="H241" s="1"/>
      <c r="I241" s="1"/>
      <c r="J241" s="1"/>
      <c r="K241" s="1"/>
      <c r="L241" s="1"/>
    </row>
    <row r="242" spans="1:12" ht="12" customHeight="1" x14ac:dyDescent="0.2">
      <c r="A242" s="218" t="str">
        <f t="shared" si="0"/>
        <v/>
      </c>
      <c r="B242" s="221"/>
      <c r="C242" s="225" t="str">
        <f>IF(B242="","",VLOOKUP(B242,OPSLAG!$A$2:$B$103,2))</f>
        <v/>
      </c>
      <c r="D242" s="221"/>
      <c r="E242" s="226"/>
      <c r="F242" s="227"/>
      <c r="G242" s="1"/>
      <c r="H242" s="1"/>
      <c r="I242" s="1"/>
      <c r="J242" s="1"/>
      <c r="K242" s="1"/>
      <c r="L242" s="1"/>
    </row>
    <row r="243" spans="1:12" ht="12" customHeight="1" x14ac:dyDescent="0.2">
      <c r="A243" s="218" t="str">
        <f t="shared" si="0"/>
        <v/>
      </c>
      <c r="B243" s="221"/>
      <c r="C243" s="225" t="str">
        <f>IF(B243="","",VLOOKUP(B243,OPSLAG!$A$2:$B$103,2))</f>
        <v/>
      </c>
      <c r="D243" s="221"/>
      <c r="E243" s="226"/>
      <c r="F243" s="227"/>
      <c r="G243" s="1"/>
      <c r="H243" s="1"/>
      <c r="I243" s="1"/>
      <c r="J243" s="1"/>
      <c r="K243" s="1"/>
      <c r="L243" s="1"/>
    </row>
    <row r="244" spans="1:12" ht="12" customHeight="1" x14ac:dyDescent="0.2">
      <c r="A244" s="218" t="str">
        <f t="shared" si="0"/>
        <v/>
      </c>
      <c r="B244" s="221"/>
      <c r="C244" s="225" t="str">
        <f>IF(B244="","",VLOOKUP(B244,OPSLAG!$A$2:$B$103,2))</f>
        <v/>
      </c>
      <c r="D244" s="221"/>
      <c r="E244" s="226"/>
      <c r="F244" s="227"/>
      <c r="G244" s="1"/>
      <c r="H244" s="1"/>
      <c r="I244" s="1"/>
      <c r="J244" s="1"/>
      <c r="K244" s="1"/>
      <c r="L244" s="1"/>
    </row>
    <row r="245" spans="1:12" ht="12" customHeight="1" x14ac:dyDescent="0.2">
      <c r="A245" s="218" t="str">
        <f t="shared" si="0"/>
        <v/>
      </c>
      <c r="B245" s="221"/>
      <c r="C245" s="225" t="str">
        <f>IF(B245="","",VLOOKUP(B245,OPSLAG!$A$2:$B$103,2))</f>
        <v/>
      </c>
      <c r="D245" s="221"/>
      <c r="E245" s="226"/>
      <c r="F245" s="227"/>
      <c r="G245" s="1"/>
      <c r="H245" s="1"/>
      <c r="I245" s="1"/>
      <c r="J245" s="1"/>
      <c r="K245" s="1"/>
      <c r="L245" s="1"/>
    </row>
    <row r="246" spans="1:12" ht="12" customHeight="1" x14ac:dyDescent="0.2">
      <c r="A246" s="218" t="str">
        <f t="shared" si="0"/>
        <v/>
      </c>
      <c r="B246" s="221"/>
      <c r="C246" s="225" t="str">
        <f>IF(B246="","",VLOOKUP(B246,OPSLAG!$A$2:$B$103,2))</f>
        <v/>
      </c>
      <c r="D246" s="221"/>
      <c r="E246" s="226"/>
      <c r="F246" s="227"/>
      <c r="G246" s="1"/>
      <c r="H246" s="1"/>
      <c r="I246" s="1"/>
      <c r="J246" s="1"/>
      <c r="K246" s="1"/>
      <c r="L246" s="1"/>
    </row>
    <row r="247" spans="1:12" ht="12" customHeight="1" x14ac:dyDescent="0.2">
      <c r="A247" s="218" t="str">
        <f t="shared" si="0"/>
        <v/>
      </c>
      <c r="B247" s="221"/>
      <c r="C247" s="225" t="str">
        <f>IF(B247="","",VLOOKUP(B247,OPSLAG!$A$2:$B$103,2))</f>
        <v/>
      </c>
      <c r="D247" s="221"/>
      <c r="E247" s="226"/>
      <c r="F247" s="227"/>
      <c r="G247" s="1"/>
      <c r="H247" s="1"/>
      <c r="I247" s="1"/>
      <c r="J247" s="1"/>
      <c r="K247" s="1"/>
      <c r="L247" s="1"/>
    </row>
    <row r="248" spans="1:12" ht="12" customHeight="1" x14ac:dyDescent="0.2">
      <c r="A248" s="218" t="str">
        <f t="shared" si="0"/>
        <v/>
      </c>
      <c r="B248" s="221"/>
      <c r="C248" s="225" t="str">
        <f>IF(B248="","",VLOOKUP(B248,OPSLAG!$A$2:$B$103,2))</f>
        <v/>
      </c>
      <c r="D248" s="221"/>
      <c r="E248" s="226"/>
      <c r="F248" s="227"/>
      <c r="G248" s="1"/>
      <c r="H248" s="1"/>
      <c r="I248" s="1"/>
      <c r="J248" s="1"/>
      <c r="K248" s="1"/>
      <c r="L248" s="1"/>
    </row>
    <row r="249" spans="1:12" ht="12" customHeight="1" x14ac:dyDescent="0.2">
      <c r="A249" s="218" t="str">
        <f t="shared" si="0"/>
        <v/>
      </c>
      <c r="B249" s="221"/>
      <c r="C249" s="225" t="str">
        <f>IF(B249="","",VLOOKUP(B249,OPSLAG!$A$2:$B$103,2))</f>
        <v/>
      </c>
      <c r="D249" s="221"/>
      <c r="E249" s="226"/>
      <c r="F249" s="227"/>
      <c r="G249" s="1"/>
      <c r="H249" s="1"/>
      <c r="I249" s="1"/>
      <c r="J249" s="1"/>
      <c r="K249" s="1"/>
      <c r="L249" s="1"/>
    </row>
    <row r="250" spans="1:12" ht="12" customHeight="1" x14ac:dyDescent="0.2">
      <c r="A250" s="218" t="str">
        <f t="shared" si="0"/>
        <v/>
      </c>
      <c r="B250" s="221"/>
      <c r="C250" s="225" t="str">
        <f>IF(B250="","",VLOOKUP(B250,OPSLAG!$A$2:$B$103,2))</f>
        <v/>
      </c>
      <c r="D250" s="221"/>
      <c r="E250" s="226"/>
      <c r="F250" s="227"/>
      <c r="G250" s="1"/>
      <c r="H250" s="1"/>
      <c r="I250" s="1"/>
      <c r="J250" s="1"/>
      <c r="K250" s="1"/>
      <c r="L250" s="1"/>
    </row>
    <row r="251" spans="1:12" ht="12" customHeight="1" x14ac:dyDescent="0.2">
      <c r="A251" s="218" t="str">
        <f t="shared" si="0"/>
        <v/>
      </c>
      <c r="B251" s="221"/>
      <c r="C251" s="225" t="str">
        <f>IF(B251="","",VLOOKUP(B251,OPSLAG!$A$2:$B$103,2))</f>
        <v/>
      </c>
      <c r="D251" s="221"/>
      <c r="E251" s="226"/>
      <c r="F251" s="227"/>
      <c r="G251" s="1"/>
      <c r="H251" s="1"/>
      <c r="I251" s="1"/>
      <c r="J251" s="1"/>
      <c r="K251" s="1"/>
      <c r="L251" s="1"/>
    </row>
    <row r="252" spans="1:12" ht="12" customHeight="1" x14ac:dyDescent="0.2">
      <c r="A252" s="218" t="str">
        <f t="shared" si="0"/>
        <v/>
      </c>
      <c r="B252" s="221"/>
      <c r="C252" s="225" t="str">
        <f>IF(B252="","",VLOOKUP(B252,OPSLAG!$A$2:$B$103,2))</f>
        <v/>
      </c>
      <c r="D252" s="221"/>
      <c r="E252" s="226"/>
      <c r="F252" s="227"/>
      <c r="G252" s="1"/>
      <c r="H252" s="1"/>
      <c r="I252" s="1"/>
      <c r="J252" s="1"/>
      <c r="K252" s="1"/>
      <c r="L252" s="1"/>
    </row>
    <row r="253" spans="1:12" ht="12" customHeight="1" x14ac:dyDescent="0.2">
      <c r="A253" s="218" t="str">
        <f t="shared" si="0"/>
        <v/>
      </c>
      <c r="B253" s="221"/>
      <c r="C253" s="225" t="str">
        <f>IF(B253="","",VLOOKUP(B253,OPSLAG!$A$2:$B$103,2))</f>
        <v/>
      </c>
      <c r="D253" s="221"/>
      <c r="E253" s="226"/>
      <c r="F253" s="227"/>
      <c r="G253" s="1"/>
      <c r="H253" s="1"/>
      <c r="I253" s="1"/>
      <c r="J253" s="1"/>
      <c r="K253" s="1"/>
      <c r="L253" s="1"/>
    </row>
    <row r="254" spans="1:12" ht="12" customHeight="1" x14ac:dyDescent="0.2">
      <c r="A254" s="218" t="str">
        <f t="shared" si="0"/>
        <v/>
      </c>
      <c r="B254" s="221"/>
      <c r="C254" s="225" t="str">
        <f>IF(B254="","",VLOOKUP(B254,OPSLAG!$A$2:$B$103,2))</f>
        <v/>
      </c>
      <c r="D254" s="221"/>
      <c r="E254" s="226"/>
      <c r="F254" s="227"/>
      <c r="G254" s="1"/>
      <c r="H254" s="1"/>
      <c r="I254" s="1"/>
      <c r="J254" s="1"/>
      <c r="K254" s="1"/>
      <c r="L254" s="1"/>
    </row>
    <row r="255" spans="1:12" ht="12" customHeight="1" x14ac:dyDescent="0.2">
      <c r="A255" s="218" t="str">
        <f t="shared" si="0"/>
        <v/>
      </c>
      <c r="B255" s="221"/>
      <c r="C255" s="225" t="str">
        <f>IF(B255="","",VLOOKUP(B255,OPSLAG!$A$2:$B$103,2))</f>
        <v/>
      </c>
      <c r="D255" s="221"/>
      <c r="E255" s="226"/>
      <c r="F255" s="227"/>
      <c r="G255" s="1"/>
      <c r="H255" s="1"/>
      <c r="I255" s="1"/>
      <c r="J255" s="1"/>
      <c r="K255" s="1"/>
      <c r="L255" s="1"/>
    </row>
    <row r="256" spans="1:12" ht="12" customHeight="1" x14ac:dyDescent="0.2">
      <c r="A256" s="218" t="str">
        <f t="shared" si="0"/>
        <v/>
      </c>
      <c r="B256" s="221"/>
      <c r="C256" s="225" t="str">
        <f>IF(B256="","",VLOOKUP(B256,OPSLAG!$A$2:$B$103,2))</f>
        <v/>
      </c>
      <c r="D256" s="221"/>
      <c r="E256" s="226"/>
      <c r="F256" s="227"/>
      <c r="G256" s="1"/>
      <c r="H256" s="1"/>
      <c r="I256" s="1"/>
      <c r="J256" s="1"/>
      <c r="K256" s="1"/>
      <c r="L256" s="1"/>
    </row>
    <row r="257" spans="1:12" ht="12" customHeight="1" x14ac:dyDescent="0.2">
      <c r="A257" s="218" t="str">
        <f t="shared" si="0"/>
        <v/>
      </c>
      <c r="B257" s="221"/>
      <c r="C257" s="225" t="str">
        <f>IF(B257="","",VLOOKUP(B257,OPSLAG!$A$2:$B$103,2))</f>
        <v/>
      </c>
      <c r="D257" s="221"/>
      <c r="E257" s="226"/>
      <c r="F257" s="227"/>
      <c r="G257" s="1"/>
      <c r="H257" s="1"/>
      <c r="I257" s="1"/>
      <c r="J257" s="1"/>
      <c r="K257" s="1"/>
      <c r="L257" s="1"/>
    </row>
    <row r="258" spans="1:12" ht="12" customHeight="1" x14ac:dyDescent="0.2">
      <c r="A258" s="218" t="str">
        <f t="shared" si="0"/>
        <v/>
      </c>
      <c r="B258" s="221"/>
      <c r="C258" s="225" t="str">
        <f>IF(B258="","",VLOOKUP(B258,OPSLAG!$A$2:$B$103,2))</f>
        <v/>
      </c>
      <c r="D258" s="221"/>
      <c r="E258" s="226"/>
      <c r="F258" s="227"/>
      <c r="G258" s="1"/>
      <c r="H258" s="1"/>
      <c r="I258" s="1"/>
      <c r="J258" s="1"/>
      <c r="K258" s="1"/>
      <c r="L258" s="1"/>
    </row>
    <row r="259" spans="1:12" ht="12" customHeight="1" x14ac:dyDescent="0.2">
      <c r="A259" s="218" t="str">
        <f t="shared" si="0"/>
        <v/>
      </c>
      <c r="B259" s="221"/>
      <c r="C259" s="225" t="str">
        <f>IF(B259="","",VLOOKUP(B259,OPSLAG!$A$2:$B$103,2))</f>
        <v/>
      </c>
      <c r="D259" s="221"/>
      <c r="E259" s="226"/>
      <c r="F259" s="227"/>
      <c r="G259" s="1"/>
      <c r="H259" s="1"/>
      <c r="I259" s="1"/>
      <c r="J259" s="1"/>
      <c r="K259" s="1"/>
      <c r="L259" s="1"/>
    </row>
    <row r="260" spans="1:12" ht="12" customHeight="1" x14ac:dyDescent="0.2">
      <c r="A260" s="218" t="str">
        <f t="shared" si="0"/>
        <v/>
      </c>
      <c r="B260" s="221"/>
      <c r="C260" s="225" t="str">
        <f>IF(B260="","",VLOOKUP(B260,OPSLAG!$A$2:$B$103,2))</f>
        <v/>
      </c>
      <c r="D260" s="221"/>
      <c r="E260" s="226"/>
      <c r="F260" s="227"/>
      <c r="G260" s="1"/>
      <c r="H260" s="1"/>
      <c r="I260" s="1"/>
      <c r="J260" s="1"/>
      <c r="K260" s="1"/>
      <c r="L260" s="1"/>
    </row>
    <row r="261" spans="1:12" ht="12" customHeight="1" x14ac:dyDescent="0.2">
      <c r="A261" s="218" t="str">
        <f t="shared" si="0"/>
        <v/>
      </c>
      <c r="B261" s="221"/>
      <c r="C261" s="225" t="str">
        <f>IF(B261="","",VLOOKUP(B261,OPSLAG!$A$2:$B$103,2))</f>
        <v/>
      </c>
      <c r="D261" s="221"/>
      <c r="E261" s="226"/>
      <c r="F261" s="227"/>
      <c r="G261" s="1"/>
      <c r="H261" s="1"/>
      <c r="I261" s="1"/>
      <c r="J261" s="1"/>
      <c r="K261" s="1"/>
      <c r="L261" s="1"/>
    </row>
    <row r="262" spans="1:12" ht="12" customHeight="1" x14ac:dyDescent="0.2">
      <c r="A262" s="218" t="str">
        <f t="shared" si="0"/>
        <v/>
      </c>
      <c r="B262" s="221"/>
      <c r="C262" s="225" t="str">
        <f>IF(B262="","",VLOOKUP(B262,OPSLAG!$A$2:$B$103,2))</f>
        <v/>
      </c>
      <c r="D262" s="221"/>
      <c r="E262" s="226"/>
      <c r="F262" s="227"/>
      <c r="G262" s="1"/>
      <c r="H262" s="1"/>
      <c r="I262" s="1"/>
      <c r="J262" s="1"/>
      <c r="K262" s="1"/>
      <c r="L262" s="1"/>
    </row>
    <row r="263" spans="1:12" ht="12" customHeight="1" x14ac:dyDescent="0.2">
      <c r="A263" s="218" t="str">
        <f t="shared" si="0"/>
        <v/>
      </c>
      <c r="B263" s="221"/>
      <c r="C263" s="225" t="str">
        <f>IF(B263="","",VLOOKUP(B263,OPSLAG!$A$2:$B$103,2))</f>
        <v/>
      </c>
      <c r="D263" s="221"/>
      <c r="E263" s="226"/>
      <c r="F263" s="227"/>
      <c r="G263" s="1"/>
      <c r="H263" s="1"/>
      <c r="I263" s="1"/>
      <c r="J263" s="1"/>
      <c r="K263" s="1"/>
      <c r="L263" s="1"/>
    </row>
    <row r="264" spans="1:12" ht="12" customHeight="1" x14ac:dyDescent="0.2">
      <c r="A264" s="218" t="str">
        <f t="shared" si="0"/>
        <v/>
      </c>
      <c r="B264" s="221"/>
      <c r="C264" s="225" t="str">
        <f>IF(B264="","",VLOOKUP(B264,OPSLAG!$A$2:$B$103,2))</f>
        <v/>
      </c>
      <c r="D264" s="221"/>
      <c r="E264" s="226"/>
      <c r="F264" s="227"/>
      <c r="G264" s="1"/>
      <c r="H264" s="1"/>
      <c r="I264" s="1"/>
      <c r="J264" s="1"/>
      <c r="K264" s="1"/>
      <c r="L264" s="1"/>
    </row>
    <row r="265" spans="1:12" ht="12" customHeight="1" x14ac:dyDescent="0.2">
      <c r="A265" s="218" t="str">
        <f t="shared" si="0"/>
        <v/>
      </c>
      <c r="B265" s="221"/>
      <c r="C265" s="225" t="str">
        <f>IF(B265="","",VLOOKUP(B265,OPSLAG!$A$2:$B$103,2))</f>
        <v/>
      </c>
      <c r="D265" s="221"/>
      <c r="E265" s="226"/>
      <c r="F265" s="227"/>
      <c r="G265" s="1"/>
      <c r="H265" s="1"/>
      <c r="I265" s="1"/>
      <c r="J265" s="1"/>
      <c r="K265" s="1"/>
      <c r="L265" s="1"/>
    </row>
    <row r="266" spans="1:12" ht="12" customHeight="1" x14ac:dyDescent="0.2">
      <c r="A266" s="218" t="str">
        <f t="shared" si="0"/>
        <v/>
      </c>
      <c r="B266" s="221"/>
      <c r="C266" s="225" t="str">
        <f>IF(B266="","",VLOOKUP(B266,OPSLAG!$A$2:$B$103,2))</f>
        <v/>
      </c>
      <c r="D266" s="221"/>
      <c r="E266" s="226"/>
      <c r="F266" s="227"/>
      <c r="G266" s="1"/>
      <c r="H266" s="1"/>
      <c r="I266" s="1"/>
      <c r="J266" s="1"/>
      <c r="K266" s="1"/>
      <c r="L266" s="1"/>
    </row>
    <row r="267" spans="1:12" ht="12" customHeight="1" x14ac:dyDescent="0.2">
      <c r="A267" s="218" t="str">
        <f t="shared" si="0"/>
        <v/>
      </c>
      <c r="B267" s="221"/>
      <c r="C267" s="225" t="str">
        <f>IF(B267="","",VLOOKUP(B267,OPSLAG!$A$2:$B$103,2))</f>
        <v/>
      </c>
      <c r="D267" s="221"/>
      <c r="E267" s="226"/>
      <c r="F267" s="227"/>
      <c r="G267" s="1"/>
      <c r="H267" s="1"/>
      <c r="I267" s="1"/>
      <c r="J267" s="1"/>
      <c r="K267" s="1"/>
      <c r="L267" s="1"/>
    </row>
    <row r="268" spans="1:12" ht="12" customHeight="1" x14ac:dyDescent="0.2">
      <c r="A268" s="218" t="str">
        <f t="shared" si="0"/>
        <v/>
      </c>
      <c r="B268" s="221"/>
      <c r="C268" s="225" t="str">
        <f>IF(B268="","",VLOOKUP(B268,OPSLAG!$A$2:$B$103,2))</f>
        <v/>
      </c>
      <c r="D268" s="221"/>
      <c r="E268" s="226"/>
      <c r="F268" s="227"/>
      <c r="G268" s="1"/>
      <c r="H268" s="1"/>
      <c r="I268" s="1"/>
      <c r="J268" s="1"/>
      <c r="K268" s="1"/>
      <c r="L268" s="1"/>
    </row>
    <row r="269" spans="1:12" ht="12" customHeight="1" x14ac:dyDescent="0.2">
      <c r="A269" s="218" t="str">
        <f t="shared" si="0"/>
        <v/>
      </c>
      <c r="B269" s="221"/>
      <c r="C269" s="225" t="str">
        <f>IF(B269="","",VLOOKUP(B269,OPSLAG!$A$2:$B$103,2))</f>
        <v/>
      </c>
      <c r="D269" s="221"/>
      <c r="E269" s="226"/>
      <c r="F269" s="227"/>
      <c r="G269" s="1"/>
      <c r="H269" s="1"/>
      <c r="I269" s="1"/>
      <c r="J269" s="1"/>
      <c r="K269" s="1"/>
      <c r="L269" s="1"/>
    </row>
    <row r="270" spans="1:12" ht="12" customHeight="1" x14ac:dyDescent="0.2">
      <c r="A270" s="218" t="str">
        <f t="shared" si="0"/>
        <v/>
      </c>
      <c r="B270" s="221"/>
      <c r="C270" s="225" t="str">
        <f>IF(B270="","",VLOOKUP(B270,OPSLAG!$A$2:$B$103,2))</f>
        <v/>
      </c>
      <c r="D270" s="221"/>
      <c r="E270" s="226"/>
      <c r="F270" s="227"/>
      <c r="G270" s="1"/>
      <c r="H270" s="1"/>
      <c r="I270" s="1"/>
      <c r="J270" s="1"/>
      <c r="K270" s="1"/>
      <c r="L270" s="1"/>
    </row>
    <row r="271" spans="1:12" ht="12" customHeight="1" x14ac:dyDescent="0.2">
      <c r="A271" s="218" t="str">
        <f t="shared" si="0"/>
        <v/>
      </c>
      <c r="B271" s="221"/>
      <c r="C271" s="225" t="str">
        <f>IF(B271="","",VLOOKUP(B271,OPSLAG!$A$2:$B$103,2))</f>
        <v/>
      </c>
      <c r="D271" s="221"/>
      <c r="E271" s="226"/>
      <c r="F271" s="227"/>
      <c r="G271" s="1"/>
      <c r="H271" s="1"/>
      <c r="I271" s="1"/>
      <c r="J271" s="1"/>
      <c r="K271" s="1"/>
      <c r="L271" s="1"/>
    </row>
    <row r="272" spans="1:12" ht="12" customHeight="1" x14ac:dyDescent="0.2">
      <c r="A272" s="218" t="str">
        <f t="shared" si="0"/>
        <v/>
      </c>
      <c r="B272" s="221"/>
      <c r="C272" s="225" t="str">
        <f>IF(B272="","",VLOOKUP(B272,OPSLAG!$A$2:$B$103,2))</f>
        <v/>
      </c>
      <c r="D272" s="221"/>
      <c r="E272" s="226"/>
      <c r="F272" s="227"/>
      <c r="G272" s="1"/>
      <c r="H272" s="1"/>
      <c r="I272" s="1"/>
      <c r="J272" s="1"/>
      <c r="K272" s="1"/>
      <c r="L272" s="1"/>
    </row>
    <row r="273" spans="1:12" ht="12" customHeight="1" x14ac:dyDescent="0.2">
      <c r="A273" s="218" t="str">
        <f t="shared" si="0"/>
        <v/>
      </c>
      <c r="B273" s="221"/>
      <c r="C273" s="225" t="str">
        <f>IF(B273="","",VLOOKUP(B273,OPSLAG!$A$2:$B$103,2))</f>
        <v/>
      </c>
      <c r="D273" s="221"/>
      <c r="E273" s="226"/>
      <c r="F273" s="227"/>
      <c r="G273" s="1"/>
      <c r="H273" s="1"/>
      <c r="I273" s="1"/>
      <c r="J273" s="1"/>
      <c r="K273" s="1"/>
      <c r="L273" s="1"/>
    </row>
    <row r="274" spans="1:12" ht="12" customHeight="1" x14ac:dyDescent="0.2">
      <c r="A274" s="218" t="str">
        <f t="shared" si="0"/>
        <v/>
      </c>
      <c r="B274" s="221"/>
      <c r="C274" s="225" t="str">
        <f>IF(B274="","",VLOOKUP(B274,OPSLAG!$A$2:$B$103,2))</f>
        <v/>
      </c>
      <c r="D274" s="221"/>
      <c r="E274" s="226"/>
      <c r="F274" s="227"/>
      <c r="G274" s="1"/>
      <c r="H274" s="1"/>
      <c r="I274" s="1"/>
      <c r="J274" s="1"/>
      <c r="K274" s="1"/>
      <c r="L274" s="1"/>
    </row>
    <row r="275" spans="1:12" ht="12" customHeight="1" x14ac:dyDescent="0.2">
      <c r="A275" s="218" t="str">
        <f t="shared" si="0"/>
        <v/>
      </c>
      <c r="B275" s="221"/>
      <c r="C275" s="225" t="str">
        <f>IF(B275="","",VLOOKUP(B275,OPSLAG!$A$2:$B$103,2))</f>
        <v/>
      </c>
      <c r="D275" s="221"/>
      <c r="E275" s="226"/>
      <c r="F275" s="227"/>
      <c r="G275" s="1"/>
      <c r="H275" s="1"/>
      <c r="I275" s="1"/>
      <c r="J275" s="1"/>
      <c r="K275" s="1"/>
      <c r="L275" s="1"/>
    </row>
    <row r="276" spans="1:12" ht="12" customHeight="1" x14ac:dyDescent="0.2">
      <c r="A276" s="218" t="str">
        <f t="shared" si="0"/>
        <v/>
      </c>
      <c r="B276" s="221"/>
      <c r="C276" s="225" t="str">
        <f>IF(B276="","",VLOOKUP(B276,OPSLAG!$A$2:$B$103,2))</f>
        <v/>
      </c>
      <c r="D276" s="221"/>
      <c r="E276" s="226"/>
      <c r="F276" s="227"/>
      <c r="G276" s="1"/>
      <c r="H276" s="1"/>
      <c r="I276" s="1"/>
      <c r="J276" s="1"/>
      <c r="K276" s="1"/>
      <c r="L276" s="1"/>
    </row>
    <row r="277" spans="1:12" ht="12" customHeight="1" x14ac:dyDescent="0.2">
      <c r="A277" s="218" t="str">
        <f t="shared" si="0"/>
        <v/>
      </c>
      <c r="B277" s="221"/>
      <c r="C277" s="225" t="str">
        <f>IF(B277="","",VLOOKUP(B277,OPSLAG!$A$2:$B$103,2))</f>
        <v/>
      </c>
      <c r="D277" s="221"/>
      <c r="E277" s="226"/>
      <c r="F277" s="227"/>
      <c r="G277" s="1"/>
      <c r="H277" s="1"/>
      <c r="I277" s="1"/>
      <c r="J277" s="1"/>
      <c r="K277" s="1"/>
      <c r="L277" s="1"/>
    </row>
    <row r="278" spans="1:12" ht="12" customHeight="1" x14ac:dyDescent="0.2">
      <c r="A278" s="218" t="str">
        <f t="shared" si="0"/>
        <v/>
      </c>
      <c r="B278" s="221"/>
      <c r="C278" s="225" t="str">
        <f>IF(B278="","",VLOOKUP(B278,OPSLAG!$A$2:$B$103,2))</f>
        <v/>
      </c>
      <c r="D278" s="221"/>
      <c r="E278" s="226"/>
      <c r="F278" s="227"/>
      <c r="G278" s="1"/>
      <c r="H278" s="1"/>
      <c r="I278" s="1"/>
      <c r="J278" s="1"/>
      <c r="K278" s="1"/>
      <c r="L278" s="1"/>
    </row>
    <row r="279" spans="1:12" ht="12" customHeight="1" x14ac:dyDescent="0.2">
      <c r="A279" s="218" t="str">
        <f t="shared" si="0"/>
        <v/>
      </c>
      <c r="B279" s="221"/>
      <c r="C279" s="225" t="str">
        <f>IF(B279="","",VLOOKUP(B279,OPSLAG!$A$2:$B$103,2))</f>
        <v/>
      </c>
      <c r="D279" s="221"/>
      <c r="E279" s="226"/>
      <c r="F279" s="227"/>
      <c r="G279" s="1"/>
      <c r="H279" s="1"/>
      <c r="I279" s="1"/>
      <c r="J279" s="1"/>
      <c r="K279" s="1"/>
      <c r="L279" s="1"/>
    </row>
    <row r="280" spans="1:12" ht="12" customHeight="1" x14ac:dyDescent="0.2">
      <c r="A280" s="218" t="str">
        <f t="shared" si="0"/>
        <v/>
      </c>
      <c r="B280" s="221"/>
      <c r="C280" s="225" t="str">
        <f>IF(B280="","",VLOOKUP(B280,OPSLAG!$A$2:$B$103,2))</f>
        <v/>
      </c>
      <c r="D280" s="221"/>
      <c r="E280" s="226"/>
      <c r="F280" s="227"/>
      <c r="G280" s="1"/>
      <c r="H280" s="1"/>
      <c r="I280" s="1"/>
      <c r="J280" s="1"/>
      <c r="K280" s="1"/>
      <c r="L280" s="1"/>
    </row>
    <row r="281" spans="1:12" ht="12" customHeight="1" x14ac:dyDescent="0.2">
      <c r="A281" s="218" t="str">
        <f t="shared" si="0"/>
        <v/>
      </c>
      <c r="B281" s="221"/>
      <c r="C281" s="225" t="str">
        <f>IF(B281="","",VLOOKUP(B281,OPSLAG!$A$2:$B$103,2))</f>
        <v/>
      </c>
      <c r="D281" s="221"/>
      <c r="E281" s="226"/>
      <c r="F281" s="227"/>
      <c r="G281" s="1"/>
      <c r="H281" s="1"/>
      <c r="I281" s="1"/>
      <c r="J281" s="1"/>
      <c r="K281" s="1"/>
      <c r="L281" s="1"/>
    </row>
    <row r="282" spans="1:12" ht="12" customHeight="1" x14ac:dyDescent="0.2">
      <c r="A282" s="218" t="str">
        <f t="shared" si="0"/>
        <v/>
      </c>
      <c r="B282" s="221"/>
      <c r="C282" s="225" t="str">
        <f>IF(B282="","",VLOOKUP(B282,OPSLAG!$A$2:$B$103,2))</f>
        <v/>
      </c>
      <c r="D282" s="221"/>
      <c r="E282" s="226"/>
      <c r="F282" s="227"/>
      <c r="G282" s="1"/>
      <c r="H282" s="1"/>
      <c r="I282" s="1"/>
      <c r="J282" s="1"/>
      <c r="K282" s="1"/>
      <c r="L282" s="1"/>
    </row>
    <row r="283" spans="1:12" ht="12" customHeight="1" x14ac:dyDescent="0.2">
      <c r="A283" s="218" t="str">
        <f t="shared" si="0"/>
        <v/>
      </c>
      <c r="B283" s="221"/>
      <c r="C283" s="225" t="str">
        <f>IF(B283="","",VLOOKUP(B283,OPSLAG!$A$2:$B$103,2))</f>
        <v/>
      </c>
      <c r="D283" s="221"/>
      <c r="E283" s="226"/>
      <c r="F283" s="227"/>
      <c r="G283" s="1"/>
      <c r="H283" s="1"/>
      <c r="I283" s="1"/>
      <c r="J283" s="1"/>
      <c r="K283" s="1"/>
      <c r="L283" s="1"/>
    </row>
    <row r="284" spans="1:12" ht="12" customHeight="1" x14ac:dyDescent="0.2">
      <c r="A284" s="218" t="str">
        <f t="shared" si="0"/>
        <v/>
      </c>
      <c r="B284" s="221"/>
      <c r="C284" s="225" t="str">
        <f>IF(B284="","",VLOOKUP(B284,OPSLAG!$A$2:$B$103,2))</f>
        <v/>
      </c>
      <c r="D284" s="221"/>
      <c r="E284" s="226"/>
      <c r="F284" s="227"/>
      <c r="G284" s="1"/>
      <c r="H284" s="1"/>
      <c r="I284" s="1"/>
      <c r="J284" s="1"/>
      <c r="K284" s="1"/>
      <c r="L284" s="1"/>
    </row>
    <row r="285" spans="1:12" ht="12" customHeight="1" x14ac:dyDescent="0.2">
      <c r="A285" s="218" t="str">
        <f t="shared" si="0"/>
        <v/>
      </c>
      <c r="B285" s="221"/>
      <c r="C285" s="225" t="str">
        <f>IF(B285="","",VLOOKUP(B285,OPSLAG!$A$2:$B$103,2))</f>
        <v/>
      </c>
      <c r="D285" s="221"/>
      <c r="E285" s="226"/>
      <c r="F285" s="227"/>
      <c r="G285" s="1"/>
      <c r="H285" s="1"/>
      <c r="I285" s="1"/>
      <c r="J285" s="1"/>
      <c r="K285" s="1"/>
      <c r="L285" s="1"/>
    </row>
    <row r="286" spans="1:12" ht="12" customHeight="1" x14ac:dyDescent="0.2">
      <c r="A286" s="218" t="str">
        <f t="shared" si="0"/>
        <v/>
      </c>
      <c r="B286" s="221"/>
      <c r="C286" s="225" t="str">
        <f>IF(B286="","",VLOOKUP(B286,OPSLAG!$A$2:$B$103,2))</f>
        <v/>
      </c>
      <c r="D286" s="221"/>
      <c r="E286" s="226"/>
      <c r="F286" s="227"/>
      <c r="G286" s="1"/>
      <c r="H286" s="1"/>
      <c r="I286" s="1"/>
      <c r="J286" s="1"/>
      <c r="K286" s="1"/>
      <c r="L286" s="1"/>
    </row>
    <row r="287" spans="1:12" ht="12" customHeight="1" x14ac:dyDescent="0.2">
      <c r="A287" s="218" t="str">
        <f t="shared" si="0"/>
        <v/>
      </c>
      <c r="B287" s="221"/>
      <c r="C287" s="225" t="str">
        <f>IF(B287="","",VLOOKUP(B287,OPSLAG!$A$2:$B$103,2))</f>
        <v/>
      </c>
      <c r="D287" s="221"/>
      <c r="E287" s="226"/>
      <c r="F287" s="227"/>
      <c r="G287" s="1"/>
      <c r="H287" s="1"/>
      <c r="I287" s="1"/>
      <c r="J287" s="1"/>
      <c r="K287" s="1"/>
      <c r="L287" s="1"/>
    </row>
    <row r="288" spans="1:12" ht="12" customHeight="1" x14ac:dyDescent="0.2">
      <c r="A288" s="218" t="str">
        <f t="shared" si="0"/>
        <v/>
      </c>
      <c r="B288" s="221"/>
      <c r="C288" s="225" t="str">
        <f>IF(B288="","",VLOOKUP(B288,OPSLAG!$A$2:$B$103,2))</f>
        <v/>
      </c>
      <c r="D288" s="221"/>
      <c r="E288" s="226"/>
      <c r="F288" s="227"/>
      <c r="G288" s="1"/>
      <c r="H288" s="1"/>
      <c r="I288" s="1"/>
      <c r="J288" s="1"/>
      <c r="K288" s="1"/>
      <c r="L288" s="1"/>
    </row>
    <row r="289" spans="1:12" ht="12" customHeight="1" x14ac:dyDescent="0.2">
      <c r="A289" s="218" t="str">
        <f t="shared" si="0"/>
        <v/>
      </c>
      <c r="B289" s="221"/>
      <c r="C289" s="225" t="str">
        <f>IF(B289="","",VLOOKUP(B289,OPSLAG!$A$2:$B$103,2))</f>
        <v/>
      </c>
      <c r="D289" s="221"/>
      <c r="E289" s="226"/>
      <c r="F289" s="227"/>
      <c r="G289" s="1"/>
      <c r="H289" s="1"/>
      <c r="I289" s="1"/>
      <c r="J289" s="1"/>
      <c r="K289" s="1"/>
      <c r="L289" s="1"/>
    </row>
    <row r="290" spans="1:12" ht="12" customHeight="1" x14ac:dyDescent="0.2">
      <c r="A290" s="218" t="str">
        <f t="shared" si="0"/>
        <v/>
      </c>
      <c r="B290" s="221"/>
      <c r="C290" s="225" t="str">
        <f>IF(B290="","",VLOOKUP(B290,OPSLAG!$A$2:$B$103,2))</f>
        <v/>
      </c>
      <c r="D290" s="221"/>
      <c r="E290" s="226"/>
      <c r="F290" s="227"/>
      <c r="G290" s="1"/>
      <c r="H290" s="1"/>
      <c r="I290" s="1"/>
      <c r="J290" s="1"/>
      <c r="K290" s="1"/>
      <c r="L290" s="1"/>
    </row>
    <row r="291" spans="1:12" ht="12" customHeight="1" x14ac:dyDescent="0.2">
      <c r="A291" s="218" t="str">
        <f t="shared" si="0"/>
        <v/>
      </c>
      <c r="B291" s="221"/>
      <c r="C291" s="225" t="str">
        <f>IF(B291="","",VLOOKUP(B291,OPSLAG!$A$2:$B$103,2))</f>
        <v/>
      </c>
      <c r="D291" s="221"/>
      <c r="E291" s="226"/>
      <c r="F291" s="227"/>
      <c r="G291" s="1"/>
      <c r="H291" s="1"/>
      <c r="I291" s="1"/>
      <c r="J291" s="1"/>
      <c r="K291" s="1"/>
      <c r="L291" s="1"/>
    </row>
    <row r="292" spans="1:12" ht="12" customHeight="1" x14ac:dyDescent="0.2">
      <c r="A292" s="218" t="str">
        <f t="shared" si="0"/>
        <v/>
      </c>
      <c r="B292" s="221"/>
      <c r="C292" s="225" t="str">
        <f>IF(B292="","",VLOOKUP(B292,OPSLAG!$A$2:$B$103,2))</f>
        <v/>
      </c>
      <c r="D292" s="221"/>
      <c r="E292" s="226"/>
      <c r="F292" s="227"/>
      <c r="G292" s="1"/>
      <c r="H292" s="1"/>
      <c r="I292" s="1"/>
      <c r="J292" s="1"/>
      <c r="K292" s="1"/>
      <c r="L292" s="1"/>
    </row>
    <row r="293" spans="1:12" ht="12" customHeight="1" x14ac:dyDescent="0.2">
      <c r="A293" s="218" t="str">
        <f t="shared" si="0"/>
        <v/>
      </c>
      <c r="B293" s="221"/>
      <c r="C293" s="225" t="str">
        <f>IF(B293="","",VLOOKUP(B293,OPSLAG!$A$2:$B$103,2))</f>
        <v/>
      </c>
      <c r="D293" s="221"/>
      <c r="E293" s="226"/>
      <c r="F293" s="227"/>
      <c r="G293" s="1"/>
      <c r="H293" s="1"/>
      <c r="I293" s="1"/>
      <c r="J293" s="1"/>
      <c r="K293" s="1"/>
      <c r="L293" s="1"/>
    </row>
    <row r="294" spans="1:12" ht="12" customHeight="1" x14ac:dyDescent="0.2">
      <c r="A294" s="218" t="str">
        <f t="shared" si="0"/>
        <v/>
      </c>
      <c r="B294" s="221"/>
      <c r="C294" s="225" t="str">
        <f>IF(B294="","",VLOOKUP(B294,OPSLAG!$A$2:$B$103,2))</f>
        <v/>
      </c>
      <c r="D294" s="221"/>
      <c r="E294" s="226"/>
      <c r="F294" s="227"/>
      <c r="G294" s="1"/>
      <c r="H294" s="1"/>
      <c r="I294" s="1"/>
      <c r="J294" s="1"/>
      <c r="K294" s="1"/>
      <c r="L294" s="1"/>
    </row>
    <row r="295" spans="1:12" ht="12" customHeight="1" x14ac:dyDescent="0.2">
      <c r="A295" s="218" t="str">
        <f t="shared" si="0"/>
        <v/>
      </c>
      <c r="B295" s="221"/>
      <c r="C295" s="225" t="str">
        <f>IF(B295="","",VLOOKUP(B295,OPSLAG!$A$2:$B$103,2))</f>
        <v/>
      </c>
      <c r="D295" s="221"/>
      <c r="E295" s="226"/>
      <c r="F295" s="227"/>
      <c r="G295" s="1"/>
      <c r="H295" s="1"/>
      <c r="I295" s="1"/>
      <c r="J295" s="1"/>
      <c r="K295" s="1"/>
      <c r="L295" s="1"/>
    </row>
    <row r="296" spans="1:12" ht="12" customHeight="1" x14ac:dyDescent="0.2">
      <c r="A296" s="218" t="str">
        <f t="shared" si="0"/>
        <v/>
      </c>
      <c r="B296" s="221"/>
      <c r="C296" s="225" t="str">
        <f>IF(B296="","",VLOOKUP(B296,OPSLAG!$A$2:$B$103,2))</f>
        <v/>
      </c>
      <c r="D296" s="221"/>
      <c r="E296" s="226"/>
      <c r="F296" s="227"/>
      <c r="G296" s="1"/>
      <c r="H296" s="1"/>
      <c r="I296" s="1"/>
      <c r="J296" s="1"/>
      <c r="K296" s="1"/>
      <c r="L296" s="1"/>
    </row>
    <row r="297" spans="1:12" ht="12" customHeight="1" x14ac:dyDescent="0.2">
      <c r="A297" s="218" t="str">
        <f t="shared" si="0"/>
        <v/>
      </c>
      <c r="B297" s="221"/>
      <c r="C297" s="225" t="str">
        <f>IF(B297="","",VLOOKUP(B297,OPSLAG!$A$2:$B$103,2))</f>
        <v/>
      </c>
      <c r="D297" s="221"/>
      <c r="E297" s="226"/>
      <c r="F297" s="227"/>
      <c r="G297" s="1"/>
      <c r="H297" s="1"/>
      <c r="I297" s="1"/>
      <c r="J297" s="1"/>
      <c r="K297" s="1"/>
      <c r="L297" s="1"/>
    </row>
    <row r="298" spans="1:12" ht="12" customHeight="1" x14ac:dyDescent="0.2">
      <c r="A298" s="218" t="str">
        <f t="shared" si="0"/>
        <v/>
      </c>
      <c r="B298" s="221"/>
      <c r="C298" s="225" t="str">
        <f>IF(B298="","",VLOOKUP(B298,OPSLAG!$A$2:$B$103,2))</f>
        <v/>
      </c>
      <c r="D298" s="221"/>
      <c r="E298" s="226"/>
      <c r="F298" s="227"/>
      <c r="G298" s="1"/>
      <c r="H298" s="1"/>
      <c r="I298" s="1"/>
      <c r="J298" s="1"/>
      <c r="K298" s="1"/>
      <c r="L298" s="1"/>
    </row>
    <row r="299" spans="1:12" ht="12" customHeight="1" x14ac:dyDescent="0.2">
      <c r="A299" s="218" t="str">
        <f t="shared" si="0"/>
        <v/>
      </c>
      <c r="B299" s="221"/>
      <c r="C299" s="225" t="str">
        <f>IF(B299="","",VLOOKUP(B299,OPSLAG!$A$2:$B$103,2))</f>
        <v/>
      </c>
      <c r="D299" s="221"/>
      <c r="E299" s="226"/>
      <c r="F299" s="227"/>
      <c r="G299" s="1"/>
      <c r="H299" s="1"/>
      <c r="I299" s="1"/>
      <c r="J299" s="1"/>
      <c r="K299" s="1"/>
      <c r="L299" s="1"/>
    </row>
    <row r="300" spans="1:12" ht="12" customHeight="1" x14ac:dyDescent="0.2">
      <c r="A300" s="218" t="str">
        <f t="shared" si="0"/>
        <v/>
      </c>
      <c r="B300" s="221"/>
      <c r="C300" s="225" t="str">
        <f>IF(B300="","",VLOOKUP(B300,OPSLAG!$A$2:$B$103,2))</f>
        <v/>
      </c>
      <c r="D300" s="221"/>
      <c r="E300" s="226"/>
      <c r="F300" s="227"/>
      <c r="G300" s="1"/>
      <c r="H300" s="1"/>
      <c r="I300" s="1"/>
      <c r="J300" s="1"/>
      <c r="K300" s="1"/>
      <c r="L300" s="1"/>
    </row>
  </sheetData>
  <mergeCells count="9">
    <mergeCell ref="H3:L4"/>
    <mergeCell ref="H29:L36"/>
    <mergeCell ref="H8:L9"/>
    <mergeCell ref="H10:L11"/>
    <mergeCell ref="H12:L13"/>
    <mergeCell ref="H14:L16"/>
    <mergeCell ref="H25:L28"/>
    <mergeCell ref="H18:L24"/>
    <mergeCell ref="H6:L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prompt="Vælg et team-navn fra Team-listen">
          <x14:formula1>
            <xm:f>Teamet!$A$5:$A$35</xm:f>
          </x14:formula1>
          <xm:sqref>F7:F300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3333"/>
  </sheetPr>
  <dimension ref="A1:G20"/>
  <sheetViews>
    <sheetView workbookViewId="0">
      <pane ySplit="3" topLeftCell="A7" activePane="bottomLeft" state="frozen"/>
      <selection pane="bottomLeft" activeCell="B5" sqref="B5"/>
    </sheetView>
  </sheetViews>
  <sheetFormatPr baseColWidth="10" defaultColWidth="13.33203125" defaultRowHeight="15" customHeight="1" x14ac:dyDescent="0.2"/>
  <cols>
    <col min="1" max="1" width="8.6640625" customWidth="1"/>
    <col min="2" max="2" width="37.6640625" customWidth="1"/>
    <col min="3" max="3" width="24.6640625" customWidth="1"/>
    <col min="4" max="7" width="17.6640625" customWidth="1"/>
  </cols>
  <sheetData>
    <row r="1" spans="1:7" ht="15.75" customHeight="1" x14ac:dyDescent="0.2">
      <c r="A1" s="121"/>
      <c r="B1" s="113" t="s">
        <v>148</v>
      </c>
      <c r="C1" s="113"/>
      <c r="D1" s="35"/>
      <c r="E1" s="130"/>
      <c r="F1" s="113"/>
      <c r="G1" s="113"/>
    </row>
    <row r="2" spans="1:7" ht="15" customHeight="1" x14ac:dyDescent="0.2">
      <c r="A2" s="121"/>
      <c r="B2" s="113"/>
      <c r="C2" s="113"/>
      <c r="D2" s="232"/>
      <c r="E2" s="232"/>
      <c r="F2" s="232"/>
      <c r="G2" s="232"/>
    </row>
    <row r="3" spans="1:7" ht="15.75" customHeight="1" x14ac:dyDescent="0.2">
      <c r="A3" s="233" t="s">
        <v>93</v>
      </c>
      <c r="B3" s="233" t="s">
        <v>149</v>
      </c>
      <c r="C3" s="233"/>
      <c r="D3" s="233" t="s">
        <v>150</v>
      </c>
      <c r="E3" s="233" t="s">
        <v>151</v>
      </c>
      <c r="F3" s="233" t="s">
        <v>152</v>
      </c>
      <c r="G3" s="233" t="s">
        <v>153</v>
      </c>
    </row>
    <row r="4" spans="1:7" ht="15.75" customHeight="1" x14ac:dyDescent="0.2">
      <c r="A4" s="266" t="s">
        <v>154</v>
      </c>
      <c r="B4" s="238"/>
      <c r="C4" s="132"/>
      <c r="D4" s="234"/>
      <c r="E4" s="234"/>
      <c r="F4" s="234"/>
      <c r="G4" s="234"/>
    </row>
    <row r="5" spans="1:7" ht="15.75" customHeight="1" x14ac:dyDescent="0.2">
      <c r="A5" s="25">
        <v>14</v>
      </c>
      <c r="B5" s="25" t="s">
        <v>155</v>
      </c>
      <c r="C5" s="25"/>
      <c r="D5" s="232">
        <f>130*Weekender</f>
        <v>390</v>
      </c>
      <c r="E5" s="232">
        <f>130*Weekender</f>
        <v>390</v>
      </c>
      <c r="F5" s="235">
        <f>130*Weekender</f>
        <v>390</v>
      </c>
      <c r="G5" s="232">
        <v>0</v>
      </c>
    </row>
    <row r="6" spans="1:7" ht="15.75" customHeight="1" x14ac:dyDescent="0.2">
      <c r="A6" s="113">
        <v>15</v>
      </c>
      <c r="B6" s="113" t="s">
        <v>156</v>
      </c>
      <c r="C6" s="113"/>
      <c r="D6" s="232"/>
      <c r="E6" s="232"/>
      <c r="F6" s="232"/>
      <c r="G6" s="232">
        <v>0</v>
      </c>
    </row>
    <row r="7" spans="1:7" ht="15.75" customHeight="1" x14ac:dyDescent="0.2">
      <c r="A7" s="113">
        <v>16</v>
      </c>
      <c r="B7" s="113" t="s">
        <v>157</v>
      </c>
      <c r="C7" s="113"/>
      <c r="D7" s="232">
        <f>20*Weekender</f>
        <v>60</v>
      </c>
      <c r="E7" s="232">
        <f>20*Weekender</f>
        <v>60</v>
      </c>
      <c r="F7" s="232">
        <f>20*Weekender</f>
        <v>60</v>
      </c>
      <c r="G7" s="232">
        <v>0</v>
      </c>
    </row>
    <row r="8" spans="1:7" ht="15.75" customHeight="1" x14ac:dyDescent="0.2">
      <c r="A8" s="25">
        <v>24</v>
      </c>
      <c r="B8" s="25" t="s">
        <v>158</v>
      </c>
      <c r="C8" s="25"/>
      <c r="D8" s="232">
        <v>150</v>
      </c>
      <c r="E8" s="232">
        <v>150</v>
      </c>
      <c r="F8" s="232">
        <v>150</v>
      </c>
      <c r="G8" s="232">
        <v>0</v>
      </c>
    </row>
    <row r="9" spans="1:7" ht="15.75" customHeight="1" x14ac:dyDescent="0.2">
      <c r="A9" s="113">
        <v>25</v>
      </c>
      <c r="B9" s="113" t="s">
        <v>159</v>
      </c>
      <c r="C9" s="113"/>
      <c r="D9" s="232">
        <v>0</v>
      </c>
      <c r="E9" s="232">
        <v>0</v>
      </c>
      <c r="F9" s="232">
        <v>0</v>
      </c>
      <c r="G9" s="232">
        <v>0</v>
      </c>
    </row>
    <row r="10" spans="1:7" ht="15.75" customHeight="1" x14ac:dyDescent="0.2">
      <c r="A10" s="113">
        <v>26</v>
      </c>
      <c r="B10" s="113" t="s">
        <v>160</v>
      </c>
      <c r="C10" s="113"/>
      <c r="D10" s="232">
        <v>20</v>
      </c>
      <c r="E10" s="232">
        <v>20</v>
      </c>
      <c r="F10" s="232">
        <v>20</v>
      </c>
      <c r="G10" s="232">
        <v>0</v>
      </c>
    </row>
    <row r="11" spans="1:7" ht="15.75" customHeight="1" x14ac:dyDescent="0.2">
      <c r="A11" s="266" t="s">
        <v>161</v>
      </c>
      <c r="B11" s="238"/>
      <c r="C11" s="132"/>
      <c r="D11" s="234"/>
      <c r="E11" s="234"/>
      <c r="F11" s="234"/>
      <c r="G11" s="234"/>
    </row>
    <row r="12" spans="1:7" ht="15.75" customHeight="1" x14ac:dyDescent="0.2">
      <c r="A12" s="113">
        <v>4</v>
      </c>
      <c r="B12" s="113" t="s">
        <v>162</v>
      </c>
      <c r="C12" s="113"/>
      <c r="D12" s="232">
        <v>75</v>
      </c>
      <c r="E12" s="232">
        <v>75</v>
      </c>
      <c r="F12" s="232">
        <v>75</v>
      </c>
      <c r="G12" s="232">
        <f>75*Kursusdage</f>
        <v>0</v>
      </c>
    </row>
    <row r="13" spans="1:7" ht="15.75" customHeight="1" x14ac:dyDescent="0.2">
      <c r="A13" s="113">
        <v>4</v>
      </c>
      <c r="B13" s="113" t="s">
        <v>163</v>
      </c>
      <c r="C13" s="113"/>
      <c r="D13" s="232">
        <v>75</v>
      </c>
      <c r="E13" s="232">
        <v>75</v>
      </c>
      <c r="F13" s="232">
        <v>75</v>
      </c>
      <c r="G13" s="232">
        <f>75*Kursusdage</f>
        <v>0</v>
      </c>
    </row>
    <row r="14" spans="1:7" ht="15.75" customHeight="1" x14ac:dyDescent="0.2">
      <c r="A14" s="113">
        <v>5</v>
      </c>
      <c r="B14" s="113" t="s">
        <v>164</v>
      </c>
      <c r="C14" s="113"/>
      <c r="D14" s="232">
        <v>30</v>
      </c>
      <c r="E14" s="232">
        <v>30</v>
      </c>
      <c r="F14" s="232">
        <v>30</v>
      </c>
      <c r="G14" s="232">
        <f>30*Kursusdage</f>
        <v>0</v>
      </c>
    </row>
    <row r="15" spans="1:7" ht="15.75" customHeight="1" x14ac:dyDescent="0.2">
      <c r="A15" s="121"/>
      <c r="B15" s="113"/>
      <c r="C15" s="113"/>
      <c r="D15" s="113"/>
      <c r="E15" s="113"/>
      <c r="F15" s="113"/>
      <c r="G15" s="113"/>
    </row>
    <row r="16" spans="1:7" ht="15.75" customHeight="1" x14ac:dyDescent="0.2">
      <c r="A16" s="121"/>
      <c r="B16" s="113"/>
      <c r="C16" s="113"/>
      <c r="D16" s="113"/>
      <c r="E16" s="113"/>
      <c r="F16" s="113"/>
      <c r="G16" s="113"/>
    </row>
    <row r="17" spans="1:7" ht="15.75" customHeight="1" x14ac:dyDescent="0.2">
      <c r="A17" s="121"/>
      <c r="B17" s="113"/>
      <c r="C17" s="113"/>
      <c r="D17" s="232"/>
      <c r="E17" s="232"/>
      <c r="F17" s="232"/>
      <c r="G17" s="232"/>
    </row>
    <row r="18" spans="1:7" ht="15.75" customHeight="1" x14ac:dyDescent="0.2">
      <c r="A18" s="121"/>
      <c r="B18" s="113"/>
      <c r="C18" s="113"/>
      <c r="D18" s="232"/>
      <c r="E18" s="232"/>
      <c r="F18" s="232"/>
      <c r="G18" s="232"/>
    </row>
    <row r="19" spans="1:7" ht="15.75" customHeight="1" x14ac:dyDescent="0.2">
      <c r="A19" s="121"/>
      <c r="B19" s="113"/>
      <c r="C19" s="113"/>
      <c r="D19" s="113"/>
      <c r="E19" s="113"/>
      <c r="F19" s="113"/>
      <c r="G19" s="113"/>
    </row>
    <row r="20" spans="1:7" ht="15.75" customHeight="1" x14ac:dyDescent="0.2">
      <c r="A20" s="121"/>
      <c r="B20" s="113"/>
      <c r="C20" s="113"/>
      <c r="D20" s="232"/>
      <c r="E20" s="232"/>
      <c r="F20" s="232"/>
      <c r="G20" s="232"/>
    </row>
  </sheetData>
  <mergeCells count="2">
    <mergeCell ref="A4:B4"/>
    <mergeCell ref="A11:B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3333"/>
  </sheetPr>
  <dimension ref="A1:C110"/>
  <sheetViews>
    <sheetView topLeftCell="A4" workbookViewId="0"/>
  </sheetViews>
  <sheetFormatPr baseColWidth="10" defaultColWidth="13.33203125" defaultRowHeight="15" customHeight="1" x14ac:dyDescent="0.2"/>
  <cols>
    <col min="1" max="1" width="4.1640625" customWidth="1"/>
    <col min="2" max="2" width="55.1640625" customWidth="1"/>
    <col min="3" max="3" width="8.6640625" customWidth="1"/>
  </cols>
  <sheetData>
    <row r="1" spans="1:3" ht="12.75" customHeight="1" x14ac:dyDescent="0.2">
      <c r="A1" s="17" t="s">
        <v>165</v>
      </c>
      <c r="B1" s="236"/>
      <c r="C1" s="25"/>
    </row>
    <row r="2" spans="1:3" ht="12.75" customHeight="1" x14ac:dyDescent="0.2">
      <c r="A2" s="17">
        <v>10</v>
      </c>
      <c r="B2" s="3" t="s">
        <v>166</v>
      </c>
      <c r="C2" s="17" t="s">
        <v>167</v>
      </c>
    </row>
    <row r="3" spans="1:3" ht="12.75" customHeight="1" x14ac:dyDescent="0.2">
      <c r="A3" s="2">
        <v>11</v>
      </c>
      <c r="B3" s="25" t="s">
        <v>168</v>
      </c>
      <c r="C3" s="2"/>
    </row>
    <row r="4" spans="1:3" ht="12.75" customHeight="1" x14ac:dyDescent="0.2">
      <c r="A4" s="2">
        <v>12</v>
      </c>
      <c r="B4" s="25" t="s">
        <v>169</v>
      </c>
      <c r="C4" s="2"/>
    </row>
    <row r="5" spans="1:3" ht="12.75" customHeight="1" x14ac:dyDescent="0.2">
      <c r="A5" s="2">
        <v>13</v>
      </c>
      <c r="B5" s="25" t="s">
        <v>170</v>
      </c>
      <c r="C5" s="2"/>
    </row>
    <row r="6" spans="1:3" ht="12.75" customHeight="1" x14ac:dyDescent="0.2">
      <c r="A6" s="2">
        <v>14</v>
      </c>
      <c r="B6" s="25" t="s">
        <v>171</v>
      </c>
      <c r="C6" s="2"/>
    </row>
    <row r="7" spans="1:3" ht="12.75" customHeight="1" x14ac:dyDescent="0.2">
      <c r="A7" s="2">
        <v>15</v>
      </c>
      <c r="B7" s="25" t="s">
        <v>172</v>
      </c>
      <c r="C7" s="17"/>
    </row>
    <row r="8" spans="1:3" ht="12.75" customHeight="1" x14ac:dyDescent="0.2">
      <c r="A8" s="2">
        <v>16</v>
      </c>
      <c r="B8" s="25" t="s">
        <v>173</v>
      </c>
      <c r="C8" s="2"/>
    </row>
    <row r="9" spans="1:3" ht="12.75" customHeight="1" x14ac:dyDescent="0.2">
      <c r="A9" s="2">
        <v>17</v>
      </c>
      <c r="B9" s="25" t="s">
        <v>86</v>
      </c>
      <c r="C9" s="2"/>
    </row>
    <row r="10" spans="1:3" ht="12.75" customHeight="1" x14ac:dyDescent="0.2">
      <c r="A10" s="2">
        <v>18</v>
      </c>
      <c r="B10" s="1" t="s">
        <v>174</v>
      </c>
      <c r="C10" s="2"/>
    </row>
    <row r="11" spans="1:3" ht="12.75" customHeight="1" x14ac:dyDescent="0.2">
      <c r="A11" s="2">
        <v>19</v>
      </c>
      <c r="B11" s="1" t="s">
        <v>174</v>
      </c>
      <c r="C11" s="2"/>
    </row>
    <row r="12" spans="1:3" ht="12.75" customHeight="1" x14ac:dyDescent="0.2">
      <c r="A12" s="17">
        <v>20</v>
      </c>
      <c r="B12" s="3" t="s">
        <v>166</v>
      </c>
      <c r="C12" s="17" t="s">
        <v>175</v>
      </c>
    </row>
    <row r="13" spans="1:3" ht="12.75" customHeight="1" x14ac:dyDescent="0.2">
      <c r="A13" s="2">
        <v>21</v>
      </c>
      <c r="B13" s="25" t="s">
        <v>168</v>
      </c>
      <c r="C13" s="2"/>
    </row>
    <row r="14" spans="1:3" ht="12.75" customHeight="1" x14ac:dyDescent="0.2">
      <c r="A14" s="2">
        <v>22</v>
      </c>
      <c r="B14" s="25" t="s">
        <v>169</v>
      </c>
      <c r="C14" s="2"/>
    </row>
    <row r="15" spans="1:3" ht="12.75" customHeight="1" x14ac:dyDescent="0.2">
      <c r="A15" s="2">
        <v>23</v>
      </c>
      <c r="B15" s="25" t="s">
        <v>170</v>
      </c>
      <c r="C15" s="2"/>
    </row>
    <row r="16" spans="1:3" ht="12.75" customHeight="1" x14ac:dyDescent="0.2">
      <c r="A16" s="2">
        <v>24</v>
      </c>
      <c r="B16" s="25" t="s">
        <v>176</v>
      </c>
      <c r="C16" s="2"/>
    </row>
    <row r="17" spans="1:3" ht="12.75" customHeight="1" x14ac:dyDescent="0.2">
      <c r="A17" s="2">
        <v>25</v>
      </c>
      <c r="B17" s="25" t="s">
        <v>177</v>
      </c>
      <c r="C17" s="2"/>
    </row>
    <row r="18" spans="1:3" ht="12.75" customHeight="1" x14ac:dyDescent="0.2">
      <c r="A18" s="2">
        <v>26</v>
      </c>
      <c r="B18" s="25" t="s">
        <v>178</v>
      </c>
      <c r="C18" s="2"/>
    </row>
    <row r="19" spans="1:3" ht="12.75" customHeight="1" x14ac:dyDescent="0.2">
      <c r="A19" s="2">
        <v>27</v>
      </c>
      <c r="B19" s="25" t="s">
        <v>86</v>
      </c>
      <c r="C19" s="2"/>
    </row>
    <row r="20" spans="1:3" ht="12.75" customHeight="1" x14ac:dyDescent="0.2">
      <c r="A20" s="2">
        <v>28</v>
      </c>
      <c r="B20" s="1" t="s">
        <v>174</v>
      </c>
      <c r="C20" s="2"/>
    </row>
    <row r="21" spans="1:3" ht="12.75" customHeight="1" x14ac:dyDescent="0.2">
      <c r="A21" s="2">
        <v>29</v>
      </c>
      <c r="B21" s="1" t="s">
        <v>174</v>
      </c>
      <c r="C21" s="2"/>
    </row>
    <row r="22" spans="1:3" ht="12.75" customHeight="1" x14ac:dyDescent="0.2">
      <c r="A22" s="17">
        <v>30</v>
      </c>
      <c r="B22" s="3" t="s">
        <v>166</v>
      </c>
      <c r="C22" s="17" t="s">
        <v>179</v>
      </c>
    </row>
    <row r="23" spans="1:3" ht="12.75" customHeight="1" x14ac:dyDescent="0.2">
      <c r="A23" s="2">
        <v>31</v>
      </c>
      <c r="B23" s="25" t="s">
        <v>168</v>
      </c>
      <c r="C23" s="2"/>
    </row>
    <row r="24" spans="1:3" ht="12.75" customHeight="1" x14ac:dyDescent="0.2">
      <c r="A24" s="2">
        <v>32</v>
      </c>
      <c r="B24" s="25" t="s">
        <v>180</v>
      </c>
      <c r="C24" s="2"/>
    </row>
    <row r="25" spans="1:3" ht="12.75" customHeight="1" x14ac:dyDescent="0.2">
      <c r="A25" s="2">
        <v>33</v>
      </c>
      <c r="B25" s="25" t="s">
        <v>170</v>
      </c>
      <c r="C25" s="2"/>
    </row>
    <row r="26" spans="1:3" ht="12.75" customHeight="1" x14ac:dyDescent="0.2">
      <c r="A26" s="2">
        <v>34</v>
      </c>
      <c r="B26" s="25" t="s">
        <v>181</v>
      </c>
      <c r="C26" s="2"/>
    </row>
    <row r="27" spans="1:3" ht="12.75" customHeight="1" x14ac:dyDescent="0.2">
      <c r="A27" s="2">
        <v>36</v>
      </c>
      <c r="B27" s="25" t="s">
        <v>86</v>
      </c>
      <c r="C27" s="17"/>
    </row>
    <row r="28" spans="1:3" ht="12.75" customHeight="1" x14ac:dyDescent="0.2">
      <c r="A28" s="2">
        <v>37</v>
      </c>
      <c r="B28" s="1" t="s">
        <v>182</v>
      </c>
      <c r="C28" s="2"/>
    </row>
    <row r="29" spans="1:3" ht="12.75" customHeight="1" x14ac:dyDescent="0.2">
      <c r="A29" s="2">
        <v>38</v>
      </c>
      <c r="B29" s="1" t="s">
        <v>174</v>
      </c>
      <c r="C29" s="2"/>
    </row>
    <row r="30" spans="1:3" ht="12.75" customHeight="1" x14ac:dyDescent="0.2">
      <c r="A30" s="17">
        <v>40</v>
      </c>
      <c r="B30" s="3" t="s">
        <v>166</v>
      </c>
      <c r="C30" s="17" t="s">
        <v>115</v>
      </c>
    </row>
    <row r="31" spans="1:3" ht="12.75" customHeight="1" x14ac:dyDescent="0.2">
      <c r="A31" s="2">
        <v>41</v>
      </c>
      <c r="B31" s="25" t="s">
        <v>183</v>
      </c>
      <c r="C31" s="2"/>
    </row>
    <row r="32" spans="1:3" ht="12.75" customHeight="1" x14ac:dyDescent="0.2">
      <c r="A32" s="2">
        <v>42</v>
      </c>
      <c r="B32" s="1" t="s">
        <v>184</v>
      </c>
      <c r="C32" s="25"/>
    </row>
    <row r="33" spans="1:3" ht="12.75" customHeight="1" x14ac:dyDescent="0.2">
      <c r="A33" s="2">
        <v>43</v>
      </c>
      <c r="B33" s="1" t="s">
        <v>185</v>
      </c>
      <c r="C33" s="25"/>
    </row>
    <row r="34" spans="1:3" ht="12.75" customHeight="1" x14ac:dyDescent="0.2">
      <c r="A34" s="2">
        <v>44</v>
      </c>
      <c r="B34" s="1" t="s">
        <v>186</v>
      </c>
      <c r="C34" s="25"/>
    </row>
    <row r="35" spans="1:3" ht="12.75" customHeight="1" x14ac:dyDescent="0.2">
      <c r="A35" s="2">
        <v>45</v>
      </c>
      <c r="B35" s="1" t="s">
        <v>174</v>
      </c>
      <c r="C35" s="25"/>
    </row>
    <row r="36" spans="1:3" ht="12.75" customHeight="1" x14ac:dyDescent="0.2">
      <c r="A36" s="2">
        <v>46</v>
      </c>
      <c r="B36" s="1" t="s">
        <v>174</v>
      </c>
      <c r="C36" s="25"/>
    </row>
    <row r="37" spans="1:3" ht="12.75" customHeight="1" x14ac:dyDescent="0.2">
      <c r="A37" s="2">
        <v>47</v>
      </c>
      <c r="B37" s="1" t="s">
        <v>174</v>
      </c>
      <c r="C37" s="25"/>
    </row>
    <row r="38" spans="1:3" ht="12.75" customHeight="1" x14ac:dyDescent="0.2">
      <c r="A38" s="2">
        <v>48</v>
      </c>
      <c r="B38" s="1" t="s">
        <v>174</v>
      </c>
      <c r="C38" s="25"/>
    </row>
    <row r="39" spans="1:3" ht="12.75" customHeight="1" x14ac:dyDescent="0.2">
      <c r="A39" s="2">
        <v>49</v>
      </c>
      <c r="B39" s="1" t="s">
        <v>174</v>
      </c>
      <c r="C39" s="25"/>
    </row>
    <row r="40" spans="1:3" ht="12.75" customHeight="1" x14ac:dyDescent="0.2">
      <c r="A40" s="17">
        <v>50</v>
      </c>
      <c r="B40" s="3" t="s">
        <v>166</v>
      </c>
      <c r="C40" s="35" t="s">
        <v>69</v>
      </c>
    </row>
    <row r="41" spans="1:3" ht="12.75" customHeight="1" x14ac:dyDescent="0.2">
      <c r="A41" s="2">
        <v>51</v>
      </c>
      <c r="B41" s="1" t="s">
        <v>187</v>
      </c>
      <c r="C41" s="25"/>
    </row>
    <row r="42" spans="1:3" ht="12.75" customHeight="1" x14ac:dyDescent="0.2">
      <c r="A42" s="2">
        <v>52</v>
      </c>
      <c r="B42" s="1" t="s">
        <v>174</v>
      </c>
      <c r="C42" s="25"/>
    </row>
    <row r="43" spans="1:3" ht="12.75" customHeight="1" x14ac:dyDescent="0.2">
      <c r="A43" s="2">
        <v>53</v>
      </c>
      <c r="B43" s="1" t="s">
        <v>174</v>
      </c>
      <c r="C43" s="25"/>
    </row>
    <row r="44" spans="1:3" ht="12.75" customHeight="1" x14ac:dyDescent="0.2">
      <c r="A44" s="2">
        <v>54</v>
      </c>
      <c r="B44" s="1" t="s">
        <v>174</v>
      </c>
      <c r="C44" s="25"/>
    </row>
    <row r="45" spans="1:3" ht="12.75" customHeight="1" x14ac:dyDescent="0.2">
      <c r="A45" s="2">
        <v>55</v>
      </c>
      <c r="B45" s="1" t="s">
        <v>174</v>
      </c>
      <c r="C45" s="25"/>
    </row>
    <row r="46" spans="1:3" ht="12.75" customHeight="1" x14ac:dyDescent="0.2">
      <c r="A46" s="2">
        <v>56</v>
      </c>
      <c r="B46" s="1" t="s">
        <v>174</v>
      </c>
      <c r="C46" s="25"/>
    </row>
    <row r="47" spans="1:3" ht="12.75" customHeight="1" x14ac:dyDescent="0.2">
      <c r="A47" s="2">
        <v>57</v>
      </c>
      <c r="B47" s="1" t="s">
        <v>174</v>
      </c>
      <c r="C47" s="25"/>
    </row>
    <row r="48" spans="1:3" ht="12.75" customHeight="1" x14ac:dyDescent="0.2">
      <c r="A48" s="2">
        <v>58</v>
      </c>
      <c r="B48" s="1" t="s">
        <v>174</v>
      </c>
      <c r="C48" s="25"/>
    </row>
    <row r="49" spans="1:3" ht="12.75" customHeight="1" x14ac:dyDescent="0.2">
      <c r="A49" s="2">
        <v>59</v>
      </c>
      <c r="B49" s="1" t="s">
        <v>174</v>
      </c>
      <c r="C49" s="25"/>
    </row>
    <row r="50" spans="1:3" ht="12.75" customHeight="1" x14ac:dyDescent="0.2">
      <c r="A50" s="17">
        <v>60</v>
      </c>
      <c r="B50" s="3" t="s">
        <v>166</v>
      </c>
      <c r="C50" s="25"/>
    </row>
    <row r="51" spans="1:3" ht="12.75" customHeight="1" x14ac:dyDescent="0.2">
      <c r="A51" s="2">
        <v>61</v>
      </c>
      <c r="B51" s="1" t="s">
        <v>174</v>
      </c>
      <c r="C51" s="25"/>
    </row>
    <row r="52" spans="1:3" ht="12.75" customHeight="1" x14ac:dyDescent="0.2">
      <c r="A52" s="2">
        <v>62</v>
      </c>
      <c r="B52" s="1" t="s">
        <v>174</v>
      </c>
      <c r="C52" s="25"/>
    </row>
    <row r="53" spans="1:3" ht="12.75" customHeight="1" x14ac:dyDescent="0.2">
      <c r="A53" s="2">
        <v>63</v>
      </c>
      <c r="B53" s="1" t="s">
        <v>174</v>
      </c>
      <c r="C53" s="25"/>
    </row>
    <row r="54" spans="1:3" ht="12.75" customHeight="1" x14ac:dyDescent="0.2">
      <c r="A54" s="2">
        <v>64</v>
      </c>
      <c r="B54" s="1" t="s">
        <v>174</v>
      </c>
      <c r="C54" s="25"/>
    </row>
    <row r="55" spans="1:3" ht="12.75" customHeight="1" x14ac:dyDescent="0.2">
      <c r="A55" s="2">
        <v>65</v>
      </c>
      <c r="B55" s="1" t="s">
        <v>174</v>
      </c>
      <c r="C55" s="25"/>
    </row>
    <row r="56" spans="1:3" ht="12.75" customHeight="1" x14ac:dyDescent="0.2">
      <c r="A56" s="2">
        <v>66</v>
      </c>
      <c r="B56" s="1" t="s">
        <v>174</v>
      </c>
      <c r="C56" s="25"/>
    </row>
    <row r="57" spans="1:3" ht="12.75" customHeight="1" x14ac:dyDescent="0.2">
      <c r="A57" s="2">
        <v>67</v>
      </c>
      <c r="B57" s="1" t="s">
        <v>174</v>
      </c>
      <c r="C57" s="25"/>
    </row>
    <row r="58" spans="1:3" ht="12.75" customHeight="1" x14ac:dyDescent="0.2">
      <c r="A58" s="2">
        <v>68</v>
      </c>
      <c r="B58" s="1" t="s">
        <v>174</v>
      </c>
      <c r="C58" s="25"/>
    </row>
    <row r="59" spans="1:3" ht="12.75" customHeight="1" x14ac:dyDescent="0.2">
      <c r="A59" s="2">
        <v>69</v>
      </c>
      <c r="B59" s="1" t="s">
        <v>174</v>
      </c>
      <c r="C59" s="25"/>
    </row>
    <row r="60" spans="1:3" ht="12.75" customHeight="1" x14ac:dyDescent="0.2">
      <c r="A60" s="17">
        <v>70</v>
      </c>
      <c r="B60" s="3" t="s">
        <v>166</v>
      </c>
      <c r="C60" s="25"/>
    </row>
    <row r="61" spans="1:3" ht="12.75" customHeight="1" x14ac:dyDescent="0.2">
      <c r="A61" s="2">
        <v>71</v>
      </c>
      <c r="B61" s="1" t="s">
        <v>174</v>
      </c>
      <c r="C61" s="25"/>
    </row>
    <row r="62" spans="1:3" ht="12.75" customHeight="1" x14ac:dyDescent="0.2">
      <c r="A62" s="2">
        <v>72</v>
      </c>
      <c r="B62" s="1" t="s">
        <v>174</v>
      </c>
      <c r="C62" s="25"/>
    </row>
    <row r="63" spans="1:3" ht="12.75" customHeight="1" x14ac:dyDescent="0.2">
      <c r="A63" s="2">
        <v>73</v>
      </c>
      <c r="B63" s="1" t="s">
        <v>174</v>
      </c>
      <c r="C63" s="25"/>
    </row>
    <row r="64" spans="1:3" ht="12.75" customHeight="1" x14ac:dyDescent="0.2">
      <c r="A64" s="2">
        <v>74</v>
      </c>
      <c r="B64" s="1" t="s">
        <v>174</v>
      </c>
      <c r="C64" s="25"/>
    </row>
    <row r="65" spans="1:3" ht="12.75" customHeight="1" x14ac:dyDescent="0.2">
      <c r="A65" s="2">
        <v>75</v>
      </c>
      <c r="B65" s="1" t="s">
        <v>174</v>
      </c>
      <c r="C65" s="25"/>
    </row>
    <row r="66" spans="1:3" ht="12.75" customHeight="1" x14ac:dyDescent="0.2">
      <c r="A66" s="2">
        <v>76</v>
      </c>
      <c r="B66" s="1" t="s">
        <v>174</v>
      </c>
      <c r="C66" s="25"/>
    </row>
    <row r="67" spans="1:3" ht="12.75" customHeight="1" x14ac:dyDescent="0.2">
      <c r="A67" s="2">
        <v>77</v>
      </c>
      <c r="B67" s="1" t="s">
        <v>174</v>
      </c>
      <c r="C67" s="25"/>
    </row>
    <row r="68" spans="1:3" ht="12.75" customHeight="1" x14ac:dyDescent="0.2">
      <c r="A68" s="2">
        <v>78</v>
      </c>
      <c r="B68" s="1" t="s">
        <v>174</v>
      </c>
      <c r="C68" s="25"/>
    </row>
    <row r="69" spans="1:3" ht="12.75" customHeight="1" x14ac:dyDescent="0.2">
      <c r="A69" s="2">
        <v>79</v>
      </c>
      <c r="B69" s="1" t="s">
        <v>174</v>
      </c>
      <c r="C69" s="25"/>
    </row>
    <row r="70" spans="1:3" ht="12.75" customHeight="1" x14ac:dyDescent="0.2">
      <c r="A70" s="17">
        <v>80</v>
      </c>
      <c r="B70" s="3" t="s">
        <v>166</v>
      </c>
      <c r="C70" s="25"/>
    </row>
    <row r="71" spans="1:3" ht="12.75" customHeight="1" x14ac:dyDescent="0.2">
      <c r="A71" s="2">
        <v>81</v>
      </c>
      <c r="B71" s="1" t="s">
        <v>188</v>
      </c>
      <c r="C71" s="25"/>
    </row>
    <row r="72" spans="1:3" ht="12.75" customHeight="1" x14ac:dyDescent="0.2">
      <c r="A72" s="2">
        <v>82</v>
      </c>
      <c r="B72" s="1" t="s">
        <v>189</v>
      </c>
      <c r="C72" s="25"/>
    </row>
    <row r="73" spans="1:3" ht="12.75" customHeight="1" x14ac:dyDescent="0.2">
      <c r="A73" s="2">
        <v>83</v>
      </c>
      <c r="B73" s="1" t="s">
        <v>190</v>
      </c>
      <c r="C73" s="25"/>
    </row>
    <row r="74" spans="1:3" ht="12.75" customHeight="1" x14ac:dyDescent="0.2">
      <c r="A74" s="2">
        <v>84</v>
      </c>
      <c r="B74" s="1" t="s">
        <v>191</v>
      </c>
      <c r="C74" s="25"/>
    </row>
    <row r="75" spans="1:3" ht="12.75" customHeight="1" x14ac:dyDescent="0.2">
      <c r="A75" s="2">
        <v>85</v>
      </c>
      <c r="B75" s="1" t="s">
        <v>174</v>
      </c>
      <c r="C75" s="25"/>
    </row>
    <row r="76" spans="1:3" ht="12.75" customHeight="1" x14ac:dyDescent="0.2">
      <c r="A76" s="2">
        <v>86</v>
      </c>
      <c r="B76" s="1" t="s">
        <v>174</v>
      </c>
      <c r="C76" s="25"/>
    </row>
    <row r="77" spans="1:3" ht="12.75" customHeight="1" x14ac:dyDescent="0.2">
      <c r="A77" s="2">
        <v>87</v>
      </c>
      <c r="B77" s="1" t="s">
        <v>174</v>
      </c>
      <c r="C77" s="25"/>
    </row>
    <row r="78" spans="1:3" ht="12.75" customHeight="1" x14ac:dyDescent="0.2">
      <c r="A78" s="2">
        <v>88</v>
      </c>
      <c r="B78" s="1" t="s">
        <v>174</v>
      </c>
      <c r="C78" s="25"/>
    </row>
    <row r="79" spans="1:3" ht="12.75" customHeight="1" x14ac:dyDescent="0.2">
      <c r="A79" s="2">
        <v>89</v>
      </c>
      <c r="B79" s="1" t="s">
        <v>174</v>
      </c>
      <c r="C79" s="25"/>
    </row>
    <row r="80" spans="1:3" ht="12.75" customHeight="1" x14ac:dyDescent="0.2">
      <c r="A80" s="17">
        <v>90</v>
      </c>
      <c r="B80" s="3" t="s">
        <v>166</v>
      </c>
      <c r="C80" s="17"/>
    </row>
    <row r="81" spans="1:3" ht="12.75" customHeight="1" x14ac:dyDescent="0.2">
      <c r="A81" s="2">
        <v>91</v>
      </c>
      <c r="B81" s="1" t="s">
        <v>192</v>
      </c>
      <c r="C81" s="17"/>
    </row>
    <row r="82" spans="1:3" ht="12.75" customHeight="1" x14ac:dyDescent="0.2">
      <c r="A82" s="2">
        <v>92</v>
      </c>
      <c r="B82" s="1" t="s">
        <v>193</v>
      </c>
      <c r="C82" s="17"/>
    </row>
    <row r="83" spans="1:3" ht="12.75" customHeight="1" x14ac:dyDescent="0.2">
      <c r="A83" s="2">
        <v>93</v>
      </c>
      <c r="B83" s="1" t="s">
        <v>194</v>
      </c>
      <c r="C83" s="2"/>
    </row>
    <row r="84" spans="1:3" ht="12.75" customHeight="1" x14ac:dyDescent="0.2">
      <c r="A84" s="2">
        <v>94</v>
      </c>
      <c r="B84" s="1" t="s">
        <v>174</v>
      </c>
      <c r="C84" s="2"/>
    </row>
    <row r="85" spans="1:3" ht="12.75" customHeight="1" x14ac:dyDescent="0.2">
      <c r="A85" s="2">
        <v>95</v>
      </c>
      <c r="B85" s="1" t="s">
        <v>174</v>
      </c>
      <c r="C85" s="17"/>
    </row>
    <row r="86" spans="1:3" ht="12.75" customHeight="1" x14ac:dyDescent="0.2">
      <c r="A86" s="2">
        <v>96</v>
      </c>
      <c r="B86" s="1" t="s">
        <v>174</v>
      </c>
      <c r="C86" s="2"/>
    </row>
    <row r="87" spans="1:3" ht="12.75" customHeight="1" x14ac:dyDescent="0.2">
      <c r="A87" s="2">
        <v>97</v>
      </c>
      <c r="B87" s="1" t="s">
        <v>174</v>
      </c>
      <c r="C87" s="2"/>
    </row>
    <row r="88" spans="1:3" ht="12.75" customHeight="1" x14ac:dyDescent="0.2">
      <c r="A88" s="2">
        <v>98</v>
      </c>
      <c r="B88" s="1" t="s">
        <v>174</v>
      </c>
      <c r="C88" s="17"/>
    </row>
    <row r="89" spans="1:3" ht="12.75" customHeight="1" x14ac:dyDescent="0.2">
      <c r="A89" s="2">
        <v>99</v>
      </c>
      <c r="B89" s="1" t="s">
        <v>174</v>
      </c>
      <c r="C89" s="2"/>
    </row>
    <row r="90" spans="1:3" ht="12.75" customHeight="1" x14ac:dyDescent="0.2">
      <c r="A90" s="2">
        <v>100</v>
      </c>
      <c r="B90" s="1" t="s">
        <v>174</v>
      </c>
      <c r="C90" s="2"/>
    </row>
    <row r="91" spans="1:3" ht="12.75" customHeight="1" x14ac:dyDescent="0.2">
      <c r="A91" s="17">
        <v>100</v>
      </c>
      <c r="B91" s="3" t="s">
        <v>166</v>
      </c>
      <c r="C91" s="25"/>
    </row>
    <row r="92" spans="1:3" ht="12.75" customHeight="1" x14ac:dyDescent="0.2">
      <c r="A92" s="2">
        <v>101</v>
      </c>
      <c r="B92" s="1" t="s">
        <v>195</v>
      </c>
      <c r="C92" s="25"/>
    </row>
    <row r="93" spans="1:3" ht="12.75" customHeight="1" x14ac:dyDescent="0.2">
      <c r="A93" s="2">
        <v>102</v>
      </c>
      <c r="B93" s="1" t="s">
        <v>196</v>
      </c>
      <c r="C93" s="25"/>
    </row>
    <row r="94" spans="1:3" ht="12.75" customHeight="1" x14ac:dyDescent="0.2">
      <c r="A94" s="2">
        <v>103</v>
      </c>
      <c r="B94" s="1" t="s">
        <v>197</v>
      </c>
      <c r="C94" s="25"/>
    </row>
    <row r="95" spans="1:3" ht="12.75" customHeight="1" x14ac:dyDescent="0.2">
      <c r="A95" s="2">
        <v>104</v>
      </c>
      <c r="B95" s="1" t="s">
        <v>174</v>
      </c>
      <c r="C95" s="25"/>
    </row>
    <row r="96" spans="1:3" ht="12.75" customHeight="1" x14ac:dyDescent="0.2">
      <c r="A96" s="2">
        <v>105</v>
      </c>
      <c r="B96" s="1" t="s">
        <v>174</v>
      </c>
      <c r="C96" s="25"/>
    </row>
    <row r="97" spans="1:3" ht="12.75" customHeight="1" x14ac:dyDescent="0.2">
      <c r="A97" s="2">
        <v>106</v>
      </c>
      <c r="B97" s="1" t="s">
        <v>174</v>
      </c>
      <c r="C97" s="25"/>
    </row>
    <row r="98" spans="1:3" ht="12.75" customHeight="1" x14ac:dyDescent="0.2">
      <c r="A98" s="2">
        <v>107</v>
      </c>
      <c r="B98" s="1" t="s">
        <v>174</v>
      </c>
      <c r="C98" s="25"/>
    </row>
    <row r="99" spans="1:3" ht="12.75" customHeight="1" x14ac:dyDescent="0.2">
      <c r="A99" s="2">
        <v>108</v>
      </c>
      <c r="B99" s="1" t="s">
        <v>174</v>
      </c>
      <c r="C99" s="25"/>
    </row>
    <row r="100" spans="1:3" ht="12.75" customHeight="1" x14ac:dyDescent="0.2">
      <c r="A100" s="2">
        <v>109</v>
      </c>
      <c r="B100" s="1" t="s">
        <v>174</v>
      </c>
      <c r="C100" s="25"/>
    </row>
    <row r="101" spans="1:3" ht="12.75" customHeight="1" x14ac:dyDescent="0.2">
      <c r="A101" s="17">
        <v>200</v>
      </c>
      <c r="B101" s="3" t="s">
        <v>166</v>
      </c>
      <c r="C101" s="25"/>
    </row>
    <row r="102" spans="1:3" ht="12.75" customHeight="1" x14ac:dyDescent="0.2">
      <c r="A102" s="2">
        <v>201</v>
      </c>
      <c r="B102" s="1" t="s">
        <v>198</v>
      </c>
      <c r="C102" s="25"/>
    </row>
    <row r="103" spans="1:3" ht="12.75" customHeight="1" x14ac:dyDescent="0.2">
      <c r="A103" s="2">
        <v>202</v>
      </c>
      <c r="B103" s="1" t="s">
        <v>199</v>
      </c>
      <c r="C103" s="25"/>
    </row>
    <row r="104" spans="1:3" ht="12.75" customHeight="1" x14ac:dyDescent="0.2">
      <c r="A104" s="2"/>
      <c r="B104" s="1"/>
      <c r="C104" s="25"/>
    </row>
    <row r="105" spans="1:3" ht="12.75" customHeight="1" x14ac:dyDescent="0.2">
      <c r="A105" s="2"/>
      <c r="B105" s="1"/>
      <c r="C105" s="25"/>
    </row>
    <row r="106" spans="1:3" ht="12.75" customHeight="1" x14ac:dyDescent="0.2">
      <c r="A106" s="2"/>
      <c r="B106" s="1"/>
      <c r="C106" s="25"/>
    </row>
    <row r="107" spans="1:3" ht="12.75" customHeight="1" x14ac:dyDescent="0.2">
      <c r="A107" s="2"/>
      <c r="B107" s="1"/>
      <c r="C107" s="25"/>
    </row>
    <row r="108" spans="1:3" ht="12.75" customHeight="1" x14ac:dyDescent="0.2">
      <c r="A108" s="2"/>
      <c r="B108" s="1"/>
      <c r="C108" s="25"/>
    </row>
    <row r="109" spans="1:3" ht="12.75" customHeight="1" x14ac:dyDescent="0.2">
      <c r="A109" s="2"/>
      <c r="B109" s="1"/>
      <c r="C109" s="25"/>
    </row>
    <row r="110" spans="1:3" ht="12.75" customHeight="1" x14ac:dyDescent="0.2">
      <c r="A110" s="2"/>
      <c r="B110" s="1"/>
      <c r="C110"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9</vt:i4>
      </vt:variant>
    </vt:vector>
  </HeadingPairs>
  <TitlesOfParts>
    <vt:vector size="9" baseType="lpstr">
      <vt:lpstr>Begynd her</vt:lpstr>
      <vt:lpstr>Teamet</vt:lpstr>
      <vt:lpstr>Budget</vt:lpstr>
      <vt:lpstr>Øvrige udgifter</vt:lpstr>
      <vt:lpstr>Transportark</vt:lpstr>
      <vt:lpstr>Regnskab</vt:lpstr>
      <vt:lpstr>Tasteark</vt:lpstr>
      <vt:lpstr>Sats-tal, oversigt</vt:lpstr>
      <vt:lpstr>OPSLAG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Skøttegaard Hansen</dc:creator>
  <cp:lastModifiedBy>Microsoft Office-bruger</cp:lastModifiedBy>
  <dcterms:created xsi:type="dcterms:W3CDTF">2016-03-13T19:01:52Z</dcterms:created>
  <dcterms:modified xsi:type="dcterms:W3CDTF">2018-01-04T13:53:20Z</dcterms:modified>
</cp:coreProperties>
</file>