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orpskontoret-my.sharepoint.com/personal/anm_dds_dk/Documents/Uddannelse/Økonomi/"/>
    </mc:Choice>
  </mc:AlternateContent>
  <xr:revisionPtr revIDLastSave="10" documentId="8_{ACB68E7D-1EBB-4DC8-A157-FF61F127BA77}" xr6:coauthVersionLast="47" xr6:coauthVersionMax="47" xr10:uidLastSave="{21488EC8-2A49-4DBB-ABA1-3B420E8F6C45}"/>
  <bookViews>
    <workbookView xWindow="-110" yWindow="-110" windowWidth="25820" windowHeight="13900" activeTab="3" xr2:uid="{FFDF2CCA-362A-498F-90C0-66954CD223D4}"/>
  </bookViews>
  <sheets>
    <sheet name="Vejledning" sheetId="11" r:id="rId1"/>
    <sheet name="Team" sheetId="9" r:id="rId2"/>
    <sheet name="Kontoplan" sheetId="6" r:id="rId3"/>
    <sheet name="Budgetgrundlag" sheetId="5" r:id="rId4"/>
    <sheet name="Budget" sheetId="4" r:id="rId5"/>
    <sheet name="Regnskab" sheetId="10" state="hidden" r:id="rId6"/>
    <sheet name="Datagrundlag regnskab" sheetId="8" state="hidden" r:id="rId7"/>
  </sheets>
  <calcPr calcId="191028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1" l="1"/>
  <c r="D14" i="1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3" i="5"/>
  <c r="F4" i="5"/>
  <c r="E9" i="10" l="1"/>
  <c r="E10" i="10"/>
  <c r="E11" i="10"/>
  <c r="B4" i="4"/>
  <c r="B4" i="10" s="1"/>
  <c r="B3" i="4"/>
  <c r="B3" i="10" s="1"/>
  <c r="H24" i="5"/>
  <c r="H26" i="5"/>
  <c r="H34" i="5" l="1"/>
  <c r="H35" i="5"/>
  <c r="H38" i="5"/>
  <c r="H5" i="5"/>
  <c r="H6" i="5"/>
  <c r="H9" i="5"/>
  <c r="H37" i="5"/>
  <c r="H36" i="5"/>
  <c r="H33" i="5"/>
  <c r="H32" i="5"/>
  <c r="H31" i="5"/>
  <c r="H30" i="5"/>
  <c r="H29" i="5"/>
  <c r="H28" i="5"/>
  <c r="H27" i="5"/>
  <c r="H18" i="5"/>
  <c r="H25" i="5"/>
  <c r="H21" i="5"/>
  <c r="H12" i="5"/>
  <c r="H13" i="5"/>
  <c r="H14" i="5"/>
  <c r="H15" i="5"/>
  <c r="H16" i="5"/>
  <c r="H17" i="5"/>
  <c r="H11" i="5"/>
  <c r="H40" i="5"/>
  <c r="H41" i="5"/>
  <c r="H42" i="5"/>
  <c r="H43" i="5"/>
  <c r="H44" i="5"/>
  <c r="H45" i="5"/>
  <c r="H39" i="5"/>
  <c r="H3" i="5"/>
  <c r="H8" i="5"/>
  <c r="H10" i="5"/>
  <c r="H22" i="5"/>
  <c r="H19" i="5"/>
  <c r="H20" i="5"/>
  <c r="H4" i="5"/>
  <c r="H7" i="5"/>
  <c r="H23" i="5" l="1"/>
  <c r="F46" i="5" l="1"/>
</calcChain>
</file>

<file path=xl/sharedStrings.xml><?xml version="1.0" encoding="utf-8"?>
<sst xmlns="http://schemas.openxmlformats.org/spreadsheetml/2006/main" count="347" uniqueCount="169">
  <si>
    <t xml:space="preserve">Budget </t>
  </si>
  <si>
    <t xml:space="preserve">I alt </t>
  </si>
  <si>
    <t>Fase</t>
  </si>
  <si>
    <t>Aktiviteterne</t>
  </si>
  <si>
    <t>Stk/enhed</t>
  </si>
  <si>
    <t>Pris</t>
  </si>
  <si>
    <t>Beløb</t>
  </si>
  <si>
    <t>Nummer</t>
  </si>
  <si>
    <t>Navn</t>
  </si>
  <si>
    <t>Kommentar</t>
  </si>
  <si>
    <t>Samlet budget</t>
  </si>
  <si>
    <t>Kontotype</t>
  </si>
  <si>
    <t>INDTÆGTER</t>
  </si>
  <si>
    <t>Starttotal</t>
  </si>
  <si>
    <t>Bogføring</t>
  </si>
  <si>
    <t>Deltagergebyr</t>
  </si>
  <si>
    <t>Entreindtægter</t>
  </si>
  <si>
    <t>Deltagergebyrer</t>
  </si>
  <si>
    <t>Leje af lokaler u/moms</t>
  </si>
  <si>
    <t>Leje af lokaler m/moms</t>
  </si>
  <si>
    <t>Leje af materiel mv.</t>
  </si>
  <si>
    <t>Ekstern bistand</t>
  </si>
  <si>
    <t>Materialer mv.</t>
  </si>
  <si>
    <t>Telefongodtgørelse</t>
  </si>
  <si>
    <t>TRANSPORTUDGIFTER</t>
  </si>
  <si>
    <t>Færge, Bro mv.</t>
  </si>
  <si>
    <t>Tog, bus mv.</t>
  </si>
  <si>
    <t>Flyrejser</t>
  </si>
  <si>
    <t>Parkering</t>
  </si>
  <si>
    <t>Andre transportomkostninger</t>
  </si>
  <si>
    <t>MARKEDSFØRINGSUDGIFTER</t>
  </si>
  <si>
    <t>Trykkeri mv.</t>
  </si>
  <si>
    <t>Layout mv.</t>
  </si>
  <si>
    <t>Grafik, medier og presseklip</t>
  </si>
  <si>
    <t>Distribution og fragt</t>
  </si>
  <si>
    <t>Annoncer</t>
  </si>
  <si>
    <t>Andre markedsføringsomkostninger</t>
  </si>
  <si>
    <t>Gaver, blomster mv.</t>
  </si>
  <si>
    <t>PERSONALEUDGIFTER</t>
  </si>
  <si>
    <t>Honorarer, B-indkomst</t>
  </si>
  <si>
    <t>ADMINISTRATIONSUDGIFTER</t>
  </si>
  <si>
    <t>Telefon</t>
  </si>
  <si>
    <t>Internet</t>
  </si>
  <si>
    <t>DIVERSE UDGIFTER</t>
  </si>
  <si>
    <t>Kasse-/øredifferencer</t>
  </si>
  <si>
    <t>Kurs-  og afrundingsdifferencer</t>
  </si>
  <si>
    <t>Gevinstafgift</t>
  </si>
  <si>
    <t>Gebyrer kreditorer</t>
  </si>
  <si>
    <t>Bankgebyrer og låneomkostninger</t>
  </si>
  <si>
    <t>Skattefri KM-godtgørelse</t>
  </si>
  <si>
    <t>Planlægning</t>
  </si>
  <si>
    <t>Gennemførelse</t>
  </si>
  <si>
    <t>Evaluering</t>
  </si>
  <si>
    <t>Møde</t>
  </si>
  <si>
    <t>Forplejning</t>
  </si>
  <si>
    <t>Materiale</t>
  </si>
  <si>
    <t>Deltager</t>
  </si>
  <si>
    <t>Forplejning - mødes 3 gange</t>
  </si>
  <si>
    <t>Detagerbetaling</t>
  </si>
  <si>
    <t>E-mail til zExpense</t>
  </si>
  <si>
    <t>Temamedlemmer oprettes i zExpense til afregning af udlæg og transport</t>
  </si>
  <si>
    <t>Kursusmaterialer</t>
  </si>
  <si>
    <t>Leje af udstyr</t>
  </si>
  <si>
    <t>Fx Toiletvogn, borde og stole</t>
  </si>
  <si>
    <t>Hytteleje</t>
  </si>
  <si>
    <t>Slutrengøring af hytten</t>
  </si>
  <si>
    <t>Kursusteam</t>
  </si>
  <si>
    <t>Lokaleleje</t>
  </si>
  <si>
    <t>Materialer til evaluering</t>
  </si>
  <si>
    <t>Diverse mødeudgifter</t>
  </si>
  <si>
    <t>Til kursister og team</t>
  </si>
  <si>
    <t>Materialer til aktivitetsafvikling</t>
  </si>
  <si>
    <t>Andre transportomkostninger m. moms fx leje af bil eller trailer</t>
  </si>
  <si>
    <t>Antal kursister (minimum)</t>
  </si>
  <si>
    <t>Kursusprisen pr. deltager</t>
  </si>
  <si>
    <t>Kursus titel</t>
  </si>
  <si>
    <t>Antal kursusdag</t>
  </si>
  <si>
    <t>Funktion i teamet</t>
  </si>
  <si>
    <t>Søren Sørensen</t>
  </si>
  <si>
    <t>Kursusleder</t>
  </si>
  <si>
    <t>Kursuskasserer</t>
  </si>
  <si>
    <t>Teammedlem</t>
  </si>
  <si>
    <t>Køkkenhold</t>
  </si>
  <si>
    <t>Diverse arrangementsindtægter</t>
  </si>
  <si>
    <t>MØDE- OG AKTIVITETSUDGIFTER</t>
  </si>
  <si>
    <t>Mødeforplejning</t>
  </si>
  <si>
    <t>Forplejning instruktører</t>
  </si>
  <si>
    <t>Andre konsulentydelser u/moms</t>
  </si>
  <si>
    <t>KM-godtgørelse, bro og tog til frivillige</t>
  </si>
  <si>
    <t>KM-godtgørelse</t>
  </si>
  <si>
    <t>Transport med moms</t>
  </si>
  <si>
    <t>REPRÆSENTATIONSUDGIFTER OG UDDELINGER</t>
  </si>
  <si>
    <t>Forbrugsudgifter Vand, varme og EL</t>
  </si>
  <si>
    <t>Lejen af hytten</t>
  </si>
  <si>
    <t>Heik</t>
  </si>
  <si>
    <t>Deltagermapper</t>
  </si>
  <si>
    <t>Afregning ekstern</t>
  </si>
  <si>
    <t>Anerkendelse af eksterne oplægsning uden honorar ( gaver)</t>
  </si>
  <si>
    <t>Honoar eksterne oplægsholdere med cpr. nr og cvr. nr. uden moms</t>
  </si>
  <si>
    <t>Kære Kursusansvarlig</t>
  </si>
  <si>
    <t>Udfyld nedenstående stamdata</t>
  </si>
  <si>
    <t>Kursusnummer</t>
  </si>
  <si>
    <t>Kolonne2</t>
  </si>
  <si>
    <t>Udfyld</t>
  </si>
  <si>
    <t>Oplysninger</t>
  </si>
  <si>
    <t>Udfyldes via "Budgetgrundlag"</t>
  </si>
  <si>
    <t>Budget pr. konto</t>
  </si>
  <si>
    <t>Budgetlægning</t>
  </si>
  <si>
    <t>Kontoplan</t>
  </si>
  <si>
    <t>Telte mv.</t>
  </si>
  <si>
    <t>Forplejning - mødes 1 gange</t>
  </si>
  <si>
    <t>Aktiviteter</t>
  </si>
  <si>
    <t>Fanen "Kontoplanen"  kan bruges hvis I mangler nogle konti i jeres budgetlægning</t>
  </si>
  <si>
    <t>Det Danske Spejderkorps</t>
  </si>
  <si>
    <t>Bogføringsdato</t>
  </si>
  <si>
    <t>Bilagsnr.</t>
  </si>
  <si>
    <t>Finanskontonr.</t>
  </si>
  <si>
    <t>Finanskontonavn</t>
  </si>
  <si>
    <t>Beskrivelse</t>
  </si>
  <si>
    <t>Beløb (LV)</t>
  </si>
  <si>
    <t>Afdeling Kode</t>
  </si>
  <si>
    <t>Aktivitet Kode</t>
  </si>
  <si>
    <t>Modkontotype</t>
  </si>
  <si>
    <t>Modkonto</t>
  </si>
  <si>
    <t>Løbenr.</t>
  </si>
  <si>
    <t>Momsbeløb</t>
  </si>
  <si>
    <t>Bærer kode</t>
  </si>
  <si>
    <t>Bruger-id</t>
  </si>
  <si>
    <t>International Kode</t>
  </si>
  <si>
    <t>Type</t>
  </si>
  <si>
    <t>01-01-2024</t>
  </si>
  <si>
    <t>Budget</t>
  </si>
  <si>
    <t>K17166</t>
  </si>
  <si>
    <t>LaserTryk ViTal foldere 100 stk.</t>
  </si>
  <si>
    <t>1000</t>
  </si>
  <si>
    <t>1300</t>
  </si>
  <si>
    <t>Finanskonto</t>
  </si>
  <si>
    <t/>
  </si>
  <si>
    <t>MM</t>
  </si>
  <si>
    <t>Regnskab</t>
  </si>
  <si>
    <t>Afvigelse</t>
  </si>
  <si>
    <t>Hovedtotal</t>
  </si>
  <si>
    <t>Korte kurser (u.6 timer)</t>
  </si>
  <si>
    <t>Heldagskurser</t>
  </si>
  <si>
    <t>Weekend kurser</t>
  </si>
  <si>
    <t>Ugekurser</t>
  </si>
  <si>
    <t>Lang weekend (3 dage)</t>
  </si>
  <si>
    <t>Halv uge (4 dage)</t>
  </si>
  <si>
    <t>Kursustype</t>
  </si>
  <si>
    <t>Kursus type vælg</t>
  </si>
  <si>
    <t>Giwell (ugekursus + evaluering - 10 dage)</t>
  </si>
  <si>
    <t>Der er forududfyldt nogle linjer, som I kan bruge, men I er velkommen til at lave nye linjer.  "Markerer hele linje og brug ctrl +", så kommer en blank linje. 
Ved indsættelse af ny linje, skal man huske at sætte kontonummer ind.
Hvis I ønsker at slette linje "Markerer hele linjen og brug ctrl -"</t>
  </si>
  <si>
    <t>Gå efterfølgende i fanen "Team" og opdaterer jeres team.</t>
  </si>
  <si>
    <t>Reg.</t>
  </si>
  <si>
    <t>Konto nummer</t>
  </si>
  <si>
    <t>Team</t>
  </si>
  <si>
    <t>Bemærk at deltagergebyr, bliver beregnet med negativ fortegn.</t>
  </si>
  <si>
    <t>Når I har udfyldt Detagerbetalingen, så fremkommer ovenstående antal og beløb i kassen.</t>
  </si>
  <si>
    <t>Der må gerne skrives 1 stk. a 5.000,- eller 10 stk. af 200. Når I skriver antal og stk ind beregnes prisen.</t>
  </si>
  <si>
    <t>Når I er færdig med at udfylde jeres poster, kan i gå I fanen "Budget", stå i feltet og højre klik og vælg opdaterer.</t>
  </si>
  <si>
    <t>Budgettet sendes til godkendelse på mail til kok@dds.dk</t>
  </si>
  <si>
    <t>Send mailen til kok@dds.dk og bogholderi@dds.dk.</t>
  </si>
  <si>
    <t>Regnskabet vil indeholde jeres budget, samt det faktiske forbrug og deltagergebyr.</t>
  </si>
  <si>
    <t>I skal i fanen "Budgetgrundlag" lave jeres budget, der ligger 4 faser, som I skal tage stilling til og udfylde med aktiviteter, antal og beløb.</t>
  </si>
  <si>
    <t>I vil modtaget denne fil retur med to nye faner "Regnskab "og "Datagrundlag regnskab"</t>
  </si>
  <si>
    <t>I Datagrundlaget regnskab, ser I samtlige posteringer I har godkendet i zExpense og evt. bilag betalt direkte af DDS.</t>
  </si>
  <si>
    <t>Når I mener alle har afregnet via zExpense og kurset er helt afslutet, så skal I bede kontoret om et opdateret regnskab.</t>
  </si>
  <si>
    <t>Når I har gennemgået regnskabet, skal det sendes retur i en mail, med jeres kommentar og godkendelse.</t>
  </si>
  <si>
    <t xml:space="preserve">Medlemsnummer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</si>
</sst>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2" tint="-0.499984740745262"/>
      <name val="Arial"/>
      <family val="2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color theme="1"/>
      <name val="Verdana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6" tint="-0.249977111117893"/>
        <bgColor theme="6" tint="-0.249977111117893"/>
      </patternFill>
    </fill>
    <fill>
      <patternFill patternType="solid">
        <fgColor theme="4"/>
        <bgColor theme="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theme="4"/>
      </top>
      <bottom style="thick">
        <color indexed="64"/>
      </bottom>
      <diagonal/>
    </border>
    <border>
      <left/>
      <right/>
      <top style="thin">
        <color theme="4"/>
      </top>
      <bottom style="thick">
        <color indexed="64"/>
      </bottom>
      <diagonal/>
    </border>
    <border>
      <left/>
      <right style="thick">
        <color indexed="64"/>
      </right>
      <top style="thin">
        <color theme="4"/>
      </top>
      <bottom style="thick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0.59999389629810485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double">
        <color theme="6" tint="-0.249977111117893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0" fontId="27" fillId="0" borderId="0" applyNumberForma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3" fontId="0" fillId="0" borderId="0" xfId="0" applyNumberFormat="1"/>
    <xf numFmtId="0" fontId="19" fillId="0" borderId="0" xfId="0" applyFont="1"/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9" fontId="23" fillId="0" borderId="0" xfId="42" applyNumberFormat="1" applyFont="1"/>
    <xf numFmtId="0" fontId="0" fillId="0" borderId="0" xfId="0" applyAlignment="1">
      <alignment horizontal="center"/>
    </xf>
    <xf numFmtId="0" fontId="26" fillId="0" borderId="0" xfId="0" applyFont="1"/>
    <xf numFmtId="0" fontId="20" fillId="0" borderId="0" xfId="0" applyFont="1" applyAlignment="1">
      <alignment horizontal="left"/>
    </xf>
    <xf numFmtId="0" fontId="25" fillId="0" borderId="0" xfId="0" applyFont="1"/>
    <xf numFmtId="0" fontId="27" fillId="0" borderId="0" xfId="43"/>
    <xf numFmtId="49" fontId="23" fillId="33" borderId="0" xfId="42" applyNumberFormat="1" applyFont="1" applyFill="1"/>
    <xf numFmtId="49" fontId="22" fillId="0" borderId="0" xfId="42" applyNumberFormat="1"/>
    <xf numFmtId="0" fontId="22" fillId="0" borderId="0" xfId="42"/>
    <xf numFmtId="0" fontId="23" fillId="0" borderId="0" xfId="42" applyFont="1"/>
    <xf numFmtId="0" fontId="24" fillId="0" borderId="10" xfId="0" applyFont="1" applyBorder="1"/>
    <xf numFmtId="0" fontId="24" fillId="0" borderId="11" xfId="0" applyFont="1" applyBorder="1"/>
    <xf numFmtId="0" fontId="24" fillId="0" borderId="12" xfId="0" applyFont="1" applyBorder="1"/>
    <xf numFmtId="0" fontId="24" fillId="0" borderId="13" xfId="0" applyFont="1" applyBorder="1"/>
    <xf numFmtId="0" fontId="24" fillId="0" borderId="14" xfId="0" applyFont="1" applyBorder="1"/>
    <xf numFmtId="0" fontId="24" fillId="0" borderId="15" xfId="0" applyFont="1" applyBorder="1"/>
    <xf numFmtId="0" fontId="28" fillId="0" borderId="0" xfId="0" applyFont="1"/>
    <xf numFmtId="0" fontId="30" fillId="0" borderId="16" xfId="0" applyFont="1" applyBorder="1" applyAlignment="1">
      <alignment horizontal="left" wrapText="1"/>
    </xf>
    <xf numFmtId="14" fontId="22" fillId="0" borderId="0" xfId="42" applyNumberFormat="1"/>
    <xf numFmtId="4" fontId="22" fillId="0" borderId="0" xfId="42" applyNumberFormat="1"/>
    <xf numFmtId="1" fontId="22" fillId="0" borderId="0" xfId="42" applyNumberFormat="1"/>
    <xf numFmtId="0" fontId="18" fillId="0" borderId="0" xfId="0" applyFont="1" applyAlignment="1">
      <alignment horizontal="center"/>
    </xf>
    <xf numFmtId="0" fontId="0" fillId="0" borderId="0" xfId="0" pivotButton="1"/>
    <xf numFmtId="0" fontId="32" fillId="34" borderId="17" xfId="0" applyFont="1" applyFill="1" applyBorder="1"/>
    <xf numFmtId="0" fontId="32" fillId="34" borderId="18" xfId="0" applyFont="1" applyFill="1" applyBorder="1"/>
    <xf numFmtId="3" fontId="29" fillId="0" borderId="19" xfId="0" applyNumberFormat="1" applyFont="1" applyBorder="1"/>
    <xf numFmtId="3" fontId="31" fillId="0" borderId="20" xfId="0" applyNumberFormat="1" applyFont="1" applyBorder="1"/>
    <xf numFmtId="0" fontId="33" fillId="35" borderId="22" xfId="0" applyFont="1" applyFill="1" applyBorder="1"/>
    <xf numFmtId="0" fontId="24" fillId="0" borderId="22" xfId="0" applyFont="1" applyBorder="1"/>
    <xf numFmtId="0" fontId="24" fillId="0" borderId="23" xfId="0" applyFont="1" applyBorder="1"/>
    <xf numFmtId="0" fontId="33" fillId="35" borderId="21" xfId="0" applyFont="1" applyFill="1" applyBorder="1"/>
    <xf numFmtId="0" fontId="33" fillId="35" borderId="23" xfId="0" applyFont="1" applyFill="1" applyBorder="1"/>
    <xf numFmtId="0" fontId="24" fillId="0" borderId="21" xfId="0" applyFont="1" applyBorder="1"/>
    <xf numFmtId="3" fontId="20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left" wrapText="1"/>
    </xf>
    <xf numFmtId="3" fontId="20" fillId="0" borderId="0" xfId="0" applyNumberFormat="1" applyFont="1" applyAlignment="1">
      <alignment horizontal="right" wrapText="1"/>
    </xf>
    <xf numFmtId="0" fontId="34" fillId="0" borderId="0" xfId="0" applyFont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24" fillId="0" borderId="24" xfId="0" applyFont="1" applyBorder="1"/>
    <xf numFmtId="0" fontId="24" fillId="0" borderId="25" xfId="0" applyFont="1" applyBorder="1"/>
    <xf numFmtId="0" fontId="24" fillId="0" borderId="26" xfId="0" applyFont="1" applyBorder="1"/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Link" xfId="43" builtinId="8"/>
    <cellStyle name="Neutral" xfId="8" builtinId="28" customBuiltin="1"/>
    <cellStyle name="Normal" xfId="0" builtinId="0" customBuiltin="1"/>
    <cellStyle name="Normal 2" xfId="42" xr:uid="{0CA0E0D7-DBEA-446F-A58F-E04395FCFF05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3" formatCode="#,##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3" formatCode="#,##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0C0C0"/>
        </patternFill>
      </fill>
    </dxf>
    <dxf>
      <alignment horizontal="center"/>
    </dxf>
    <dxf>
      <numFmt numFmtId="3" formatCode="#,##0"/>
    </dxf>
    <dxf>
      <font>
        <sz val="8"/>
        <name val="Verdana"/>
        <family val="2"/>
      </font>
      <numFmt numFmtId="3" formatCode="#,##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z val="8"/>
        <name val="Verdana"/>
        <family val="2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3" formatCode="#,##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6</xdr:col>
      <xdr:colOff>473101</xdr:colOff>
      <xdr:row>75</xdr:row>
      <xdr:rowOff>92363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A74F42F6-E51C-F9C1-5B9F-9FF2D949B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38850"/>
          <a:ext cx="4734586" cy="6611273"/>
        </a:xfrm>
        <a:prstGeom prst="rect">
          <a:avLst/>
        </a:prstGeom>
      </xdr:spPr>
    </xdr:pic>
    <xdr:clientData/>
  </xdr:twoCellAnchor>
  <xdr:twoCellAnchor editAs="oneCell">
    <xdr:from>
      <xdr:col>3</xdr:col>
      <xdr:colOff>883920</xdr:colOff>
      <xdr:row>0</xdr:row>
      <xdr:rowOff>85725</xdr:rowOff>
    </xdr:from>
    <xdr:to>
      <xdr:col>7</xdr:col>
      <xdr:colOff>3525</xdr:colOff>
      <xdr:row>4</xdr:row>
      <xdr:rowOff>57686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C0015397-D307-4BB1-B33D-388CB465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8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69895" y="85725"/>
          <a:ext cx="2194275" cy="64823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te Høgh Larsen" refreshedDate="45532.688749305555" createdVersion="7" refreshedVersion="8" minRefreshableVersion="3" recordCount="41" xr:uid="{6BC8F24B-C955-46AE-9E42-77D22BF6B8B0}">
  <cacheSource type="worksheet">
    <worksheetSource name="Tabel1"/>
  </cacheSource>
  <cacheFields count="8">
    <cacheField name="Fase" numFmtId="0">
      <sharedItems/>
    </cacheField>
    <cacheField name="Aktiviteterne" numFmtId="0">
      <sharedItems/>
    </cacheField>
    <cacheField name="Kommentar" numFmtId="0">
      <sharedItems containsBlank="1"/>
    </cacheField>
    <cacheField name="Stk/enhed" numFmtId="0">
      <sharedItems containsSemiMixedTypes="0" containsString="0" containsNumber="1" containsInteger="1" minValue="-1" maxValue="3"/>
    </cacheField>
    <cacheField name="Pris" numFmtId="0">
      <sharedItems containsSemiMixedTypes="0" containsString="0" containsNumber="1" containsInteger="1" minValue="-500" maxValue="200"/>
    </cacheField>
    <cacheField name="Beløb" numFmtId="0">
      <sharedItems containsSemiMixedTypes="0" containsString="0" containsNumber="1" containsInteger="1" minValue="0" maxValue="600"/>
    </cacheField>
    <cacheField name="Nummer" numFmtId="0">
      <sharedItems containsSemiMixedTypes="0" containsString="0" containsNumber="1" containsInteger="1" minValue="13010" maxValue="40030"/>
    </cacheField>
    <cacheField name="Navn" numFmtId="0">
      <sharedItems containsBlank="1" count="24">
        <s v="Deltagergebyr"/>
        <s v="Mødeforplejning"/>
        <s v="Leje af lokaler u/moms"/>
        <s v="Leje af materiel mv."/>
        <s v="Materialer mv."/>
        <s v="Diverse mødeudgifter"/>
        <s v="KM-godtgørelse"/>
        <s v="Færge, Bro mv."/>
        <s v="Tog, bus mv."/>
        <s v="Flyrejser"/>
        <s v="Parkering"/>
        <s v="Andre transportomkostninger"/>
        <s v="Leje af lokaler m/moms"/>
        <s v="Gaver, blomster mv."/>
        <s v="Honorarer, B-indkomst"/>
        <s v="Mødeforplejning u/moms" u="1"/>
        <e v="#N/A" u="1"/>
        <s v="Skattefri KM-godtgørelse" u="1"/>
        <s v="Andre transportomkostninger m. moms" u="1"/>
        <s v="Lønninger, A-indkomst" u="1"/>
        <s v="Pension, arbejdsgiverandel" u="1"/>
        <s v="ATP" u="1"/>
        <m u="1"/>
        <s v="Revision og regnskabsmæssig assistanc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te Høgh Larsen" refreshedDate="45545.676491666665" createdVersion="8" refreshedVersion="8" minRefreshableVersion="3" recordCount="2" xr:uid="{5295C987-7F62-42B5-B0C6-79928C987C37}">
  <cacheSource type="worksheet">
    <worksheetSource name="Tabel5"/>
  </cacheSource>
  <cacheFields count="16">
    <cacheField name="Bogføringsdato" numFmtId="0">
      <sharedItems containsDate="1" containsMixedTypes="1" minDate="2024-04-05T00:00:00" maxDate="2024-04-06T00:00:00"/>
    </cacheField>
    <cacheField name="Bilagsnr." numFmtId="49">
      <sharedItems containsBlank="1"/>
    </cacheField>
    <cacheField name="Finanskontonr." numFmtId="0">
      <sharedItems containsSemiMixedTypes="0" containsString="0" containsNumber="1" containsInteger="1" minValue="24030" maxValue="25010" count="2">
        <n v="24030"/>
        <n v="25010"/>
      </sharedItems>
    </cacheField>
    <cacheField name="Finanskontonavn" numFmtId="0">
      <sharedItems count="2">
        <s v="Tog, bus mv."/>
        <s v="Trykkeri mv."/>
      </sharedItems>
    </cacheField>
    <cacheField name="Beskrivelse" numFmtId="49">
      <sharedItems containsBlank="1"/>
    </cacheField>
    <cacheField name="Beløb (LV)" numFmtId="0">
      <sharedItems containsSemiMixedTypes="0" containsString="0" containsNumber="1" minValue="200" maxValue="1148.75"/>
    </cacheField>
    <cacheField name="Afdeling Kode" numFmtId="49">
      <sharedItems containsBlank="1"/>
    </cacheField>
    <cacheField name="Aktivitet Kode" numFmtId="49">
      <sharedItems containsBlank="1"/>
    </cacheField>
    <cacheField name="Modkontotype" numFmtId="49">
      <sharedItems containsBlank="1"/>
    </cacheField>
    <cacheField name="Modkonto" numFmtId="49">
      <sharedItems containsBlank="1"/>
    </cacheField>
    <cacheField name="Løbenr." numFmtId="0">
      <sharedItems containsString="0" containsBlank="1" containsNumber="1" containsInteger="1" minValue="503393" maxValue="503393"/>
    </cacheField>
    <cacheField name="Momsbeløb" numFmtId="0">
      <sharedItems containsString="0" containsBlank="1" containsNumber="1" containsInteger="1" minValue="0" maxValue="0"/>
    </cacheField>
    <cacheField name="Bærer kode" numFmtId="49">
      <sharedItems containsBlank="1"/>
    </cacheField>
    <cacheField name="Bruger-id" numFmtId="49">
      <sharedItems containsBlank="1"/>
    </cacheField>
    <cacheField name="International Kode" numFmtId="49">
      <sharedItems containsBlank="1"/>
    </cacheField>
    <cacheField name="Type" numFmtId="0">
      <sharedItems count="2">
        <s v="Budget"/>
        <s v="Regnska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Detagerbetaling"/>
    <s v="Deltager"/>
    <s v="Deltager"/>
    <n v="-1"/>
    <n v="-500"/>
    <n v="500"/>
    <n v="13010"/>
    <x v="0"/>
  </r>
  <r>
    <s v="Planlægning"/>
    <s v="Møde"/>
    <s v="Forplejning - mødes 3 gange"/>
    <n v="3"/>
    <n v="200"/>
    <n v="600"/>
    <n v="23010"/>
    <x v="1"/>
  </r>
  <r>
    <s v="Planlægning"/>
    <s v="Møde"/>
    <s v="Forplejning"/>
    <n v="0"/>
    <n v="0"/>
    <n v="0"/>
    <n v="23010"/>
    <x v="1"/>
  </r>
  <r>
    <s v="Planlægning"/>
    <s v="Møde"/>
    <s v="Lokaleleje"/>
    <n v="0"/>
    <n v="0"/>
    <n v="0"/>
    <n v="23030"/>
    <x v="2"/>
  </r>
  <r>
    <s v="Planlægning"/>
    <s v="Møde"/>
    <s v="Lokale"/>
    <n v="0"/>
    <n v="0"/>
    <n v="0"/>
    <n v="23050"/>
    <x v="3"/>
  </r>
  <r>
    <s v="Planlægning"/>
    <s v="Møde"/>
    <s v="Materiale"/>
    <n v="0"/>
    <n v="0"/>
    <n v="0"/>
    <n v="23070"/>
    <x v="4"/>
  </r>
  <r>
    <s v="Planlægning"/>
    <s v="Møde"/>
    <s v="Materialer til evaluering"/>
    <n v="0"/>
    <n v="0"/>
    <n v="0"/>
    <n v="23070"/>
    <x v="4"/>
  </r>
  <r>
    <s v="Planlægning"/>
    <s v="Møde"/>
    <s v="Diverse mødeudgifter"/>
    <n v="0"/>
    <n v="0"/>
    <n v="0"/>
    <n v="23190"/>
    <x v="5"/>
  </r>
  <r>
    <s v="Planlægning"/>
    <s v="Møde"/>
    <s v="Skattefri KM-godtgørelse"/>
    <n v="0"/>
    <n v="0"/>
    <n v="0"/>
    <n v="24010"/>
    <x v="6"/>
  </r>
  <r>
    <s v="Planlægning"/>
    <s v="Møde"/>
    <s v="Færge, Bro mv."/>
    <n v="0"/>
    <n v="0"/>
    <n v="0"/>
    <n v="24020"/>
    <x v="7"/>
  </r>
  <r>
    <s v="Planlægning"/>
    <s v="Møde"/>
    <s v="Tog, bus mv."/>
    <n v="0"/>
    <n v="0"/>
    <n v="0"/>
    <n v="24030"/>
    <x v="8"/>
  </r>
  <r>
    <s v="Planlægning"/>
    <s v="Møde"/>
    <s v="Flyrejser"/>
    <n v="0"/>
    <n v="0"/>
    <n v="0"/>
    <n v="24040"/>
    <x v="9"/>
  </r>
  <r>
    <s v="Planlægning"/>
    <s v="Møde"/>
    <s v="Parkering"/>
    <n v="0"/>
    <n v="0"/>
    <n v="0"/>
    <n v="24050"/>
    <x v="10"/>
  </r>
  <r>
    <s v="Planlægning"/>
    <s v="Møde"/>
    <s v="Andre transportomkostninger m. moms fx leje af bil eller trailer"/>
    <n v="0"/>
    <n v="0"/>
    <n v="0"/>
    <n v="24190"/>
    <x v="11"/>
  </r>
  <r>
    <s v="Planlægning"/>
    <s v="Møde"/>
    <s v="Andre transportomkostninger"/>
    <n v="0"/>
    <n v="0"/>
    <n v="0"/>
    <n v="24190"/>
    <x v="11"/>
  </r>
  <r>
    <s v="Gennemførelse"/>
    <s v="Forplejning"/>
    <s v="Til kursister og team"/>
    <n v="0"/>
    <n v="0"/>
    <n v="0"/>
    <n v="23010"/>
    <x v="1"/>
  </r>
  <r>
    <s v="Gennemførelse"/>
    <s v="Hytteleje"/>
    <s v="Slutrengøring af hytten"/>
    <n v="0"/>
    <n v="0"/>
    <n v="0"/>
    <n v="23040"/>
    <x v="12"/>
  </r>
  <r>
    <s v="Gennemførelse"/>
    <s v="Hytteleje"/>
    <s v="Forbrugsudgifter Vand, varme og EL"/>
    <n v="0"/>
    <n v="0"/>
    <n v="0"/>
    <n v="23040"/>
    <x v="12"/>
  </r>
  <r>
    <s v="Gennemførelse"/>
    <s v="Hytteleje"/>
    <s v="Lejen af hytten"/>
    <n v="0"/>
    <n v="0"/>
    <n v="0"/>
    <n v="23040"/>
    <x v="12"/>
  </r>
  <r>
    <s v="Gennemførelse"/>
    <s v="Leje af udstyr"/>
    <s v="Fx Toiletvogn, borde og stole"/>
    <n v="0"/>
    <n v="0"/>
    <n v="0"/>
    <n v="23050"/>
    <x v="3"/>
  </r>
  <r>
    <s v="Gennemførelse"/>
    <s v="Heik"/>
    <s v="Materialer til aktivitetsafvikling"/>
    <n v="0"/>
    <n v="0"/>
    <n v="0"/>
    <n v="23070"/>
    <x v="4"/>
  </r>
  <r>
    <s v="Gennemførelse"/>
    <s v="Deltagermapper"/>
    <s v="Kursusmaterialer"/>
    <n v="0"/>
    <n v="0"/>
    <n v="0"/>
    <n v="23070"/>
    <x v="4"/>
  </r>
  <r>
    <s v="Gennemførelse"/>
    <s v="Kursusteam"/>
    <s v="Skattefri KM-godtgørelse"/>
    <n v="0"/>
    <n v="0"/>
    <n v="0"/>
    <n v="24010"/>
    <x v="6"/>
  </r>
  <r>
    <s v="Gennemførelse"/>
    <s v="Kursusteam"/>
    <s v="Færge, Bro mv."/>
    <n v="0"/>
    <n v="0"/>
    <n v="0"/>
    <n v="24020"/>
    <x v="7"/>
  </r>
  <r>
    <s v="Gennemførelse"/>
    <s v="Kursusteam"/>
    <s v="Tog, bus mv."/>
    <n v="0"/>
    <n v="0"/>
    <n v="0"/>
    <n v="24030"/>
    <x v="8"/>
  </r>
  <r>
    <s v="Gennemførelse"/>
    <s v="Kursusteam"/>
    <s v="Flyrejser"/>
    <n v="0"/>
    <n v="0"/>
    <n v="0"/>
    <n v="24040"/>
    <x v="9"/>
  </r>
  <r>
    <s v="Gennemførelse"/>
    <s v="Kursusteam"/>
    <s v="Parkering"/>
    <n v="0"/>
    <n v="0"/>
    <n v="0"/>
    <n v="24050"/>
    <x v="10"/>
  </r>
  <r>
    <s v="Gennemførelse"/>
    <s v="Kursusteam"/>
    <s v="Andre transportomkostninger m. moms fx leje af bil eller trailer"/>
    <n v="0"/>
    <n v="0"/>
    <n v="0"/>
    <n v="24190"/>
    <x v="11"/>
  </r>
  <r>
    <s v="Gennemførelse"/>
    <s v="Kursusteam"/>
    <s v="Andre transportomkostninger"/>
    <n v="0"/>
    <n v="0"/>
    <n v="0"/>
    <n v="24190"/>
    <x v="11"/>
  </r>
  <r>
    <s v="Gennemførelse"/>
    <s v="Afregning ekstern"/>
    <s v="Anerkendelse af eksterne oplægsning uden honorar ( gaver)"/>
    <n v="0"/>
    <n v="0"/>
    <n v="0"/>
    <n v="35050"/>
    <x v="13"/>
  </r>
  <r>
    <s v="Gennemførelse"/>
    <s v="Afregning ekstern"/>
    <s v="Honoar eksterne oplægsholdere med cpr. nr og cvr. nr. uden moms"/>
    <n v="0"/>
    <n v="0"/>
    <n v="0"/>
    <n v="40030"/>
    <x v="14"/>
  </r>
  <r>
    <s v="Evaluering"/>
    <s v="Forplejning"/>
    <m/>
    <n v="0"/>
    <n v="0"/>
    <n v="0"/>
    <n v="23010"/>
    <x v="1"/>
  </r>
  <r>
    <s v="Evaluering"/>
    <s v="Lokaleleje"/>
    <m/>
    <n v="0"/>
    <n v="0"/>
    <n v="0"/>
    <n v="23050"/>
    <x v="3"/>
  </r>
  <r>
    <s v="Evaluering"/>
    <s v="Materialer til evaluering"/>
    <m/>
    <n v="0"/>
    <n v="0"/>
    <n v="0"/>
    <n v="23070"/>
    <x v="4"/>
  </r>
  <r>
    <s v="Evaluering"/>
    <s v="Transport"/>
    <s v="Skattefri KM-godtgørelse"/>
    <n v="0"/>
    <n v="0"/>
    <n v="0"/>
    <n v="24010"/>
    <x v="6"/>
  </r>
  <r>
    <s v="Evaluering"/>
    <s v="Transport"/>
    <s v="Færge, Bro mv."/>
    <n v="0"/>
    <n v="0"/>
    <n v="0"/>
    <n v="24020"/>
    <x v="7"/>
  </r>
  <r>
    <s v="Evaluering"/>
    <s v="Transport"/>
    <s v="Tog, bus mv."/>
    <n v="0"/>
    <n v="0"/>
    <n v="0"/>
    <n v="24030"/>
    <x v="8"/>
  </r>
  <r>
    <s v="Evaluering"/>
    <s v="Transport"/>
    <s v="Flyrejser"/>
    <n v="0"/>
    <n v="0"/>
    <n v="0"/>
    <n v="24040"/>
    <x v="9"/>
  </r>
  <r>
    <s v="Evaluering"/>
    <s v="Transport"/>
    <s v="Parkering"/>
    <n v="0"/>
    <n v="0"/>
    <n v="0"/>
    <n v="24050"/>
    <x v="10"/>
  </r>
  <r>
    <s v="Evaluering"/>
    <s v="Transport"/>
    <s v="Andre transportomkostninger m. moms fx leje af bil eller trailer"/>
    <n v="0"/>
    <n v="0"/>
    <n v="0"/>
    <n v="24190"/>
    <x v="11"/>
  </r>
  <r>
    <s v="Evaluering"/>
    <s v="Transport"/>
    <s v="Andre transportomkostninger"/>
    <n v="0"/>
    <n v="0"/>
    <n v="0"/>
    <n v="24190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01-01-2024"/>
    <m/>
    <x v="0"/>
    <x v="0"/>
    <m/>
    <n v="200"/>
    <m/>
    <m/>
    <m/>
    <m/>
    <m/>
    <m/>
    <m/>
    <m/>
    <m/>
    <x v="0"/>
  </r>
  <r>
    <d v="2024-04-05T00:00:00"/>
    <s v="K17166"/>
    <x v="1"/>
    <x v="1"/>
    <s v="LaserTryk ViTal foldere 100 stk."/>
    <n v="1148.75"/>
    <s v="1000"/>
    <s v="1300"/>
    <s v="Finanskonto"/>
    <s v=""/>
    <n v="503393"/>
    <n v="0"/>
    <s v=""/>
    <s v="MM"/>
    <s v="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317474-7460-4D1E-8094-6E6B2EBF6229}" name="Pivottabel1" cacheId="0" applyNumberFormats="0" applyBorderFormats="0" applyFontFormats="0" applyPatternFormats="0" applyAlignmentFormats="0" applyWidthHeightFormats="1" dataCaption="Værdier" grandTotalCaption="I alt " updatedVersion="8" minRefreshableVersion="3" itemPrintTitles="1" createdVersion="7" indent="0" showHeaders="0" outline="1" outlineData="1" multipleFieldFilters="0" rowHeaderCaption="Faser" colHeaderCaption=" ">
  <location ref="A8:B24" firstHeaderRow="1" firstDataRow="1" firstDataCol="1"/>
  <pivotFields count="8"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25">
        <item x="0"/>
        <item m="1" x="21"/>
        <item m="1" x="19"/>
        <item x="4"/>
        <item m="1" x="20"/>
        <item m="1" x="23"/>
        <item m="1" x="16"/>
        <item m="1" x="22"/>
        <item m="1" x="15"/>
        <item m="1" x="17"/>
        <item x="7"/>
        <item x="8"/>
        <item x="9"/>
        <item x="10"/>
        <item m="1" x="18"/>
        <item x="11"/>
        <item x="1"/>
        <item x="2"/>
        <item x="3"/>
        <item x="5"/>
        <item x="6"/>
        <item x="12"/>
        <item x="13"/>
        <item x="14"/>
        <item t="default"/>
      </items>
    </pivotField>
  </pivotFields>
  <rowFields count="1">
    <field x="7"/>
  </rowFields>
  <rowItems count="16">
    <i>
      <x/>
    </i>
    <i>
      <x v="3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Budget " fld="5" baseField="0" baseItem="0" numFmtId="3"/>
  </dataFields>
  <formats count="2">
    <format dxfId="11">
      <pivotArea outline="0" collapsedLevelsAreSubtotals="1" fieldPosition="0"/>
    </format>
    <format dxfId="10">
      <pivotArea dataOnly="0" labelOnly="1" outline="0" axis="axisValues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B7AAFB-CFE9-41FA-A1EA-4CE0B3BA401D}" name="Pivottabel1" cacheId="1" applyNumberFormats="0" applyBorderFormats="0" applyFontFormats="0" applyPatternFormats="0" applyAlignmentFormats="0" applyWidthHeightFormats="1" dataCaption="Værdier" missingCaption="0" updatedVersion="8" minRefreshableVersion="3" showDrill="0" colGrandTotals="0" itemPrintTitles="1" createdVersion="8" indent="0" showHeaders="0" compact="0" compactData="0" multipleFieldFilters="0">
  <location ref="A7:D11" firstHeaderRow="1" firstDataRow="2" firstDataCol="2"/>
  <pivotFields count="16">
    <pivotField compact="0" outline="0" showAll="0"/>
    <pivotField compact="0" outline="0" showAll="0"/>
    <pivotField axis="axisRow" compact="0" outline="0" showAll="0" sortType="ascending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x="1"/>
        <item t="default"/>
      </items>
    </pivotField>
  </pivotFields>
  <rowFields count="2">
    <field x="2"/>
    <field x="3"/>
  </rowFields>
  <rowItems count="3">
    <i>
      <x/>
      <x/>
    </i>
    <i>
      <x v="1"/>
      <x v="1"/>
    </i>
    <i t="grand">
      <x/>
    </i>
  </rowItems>
  <colFields count="1">
    <field x="15"/>
  </colFields>
  <colItems count="2">
    <i>
      <x/>
    </i>
    <i>
      <x v="1"/>
    </i>
  </colItems>
  <dataFields count="1">
    <dataField name="Regnskab" fld="5" baseField="0" baseItem="0" numFmtId="3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F7ABDB-6AFA-4A68-871F-6D95BA05CAFC}" name="Tabel3" displayName="Tabel3" ref="A3:F11" totalsRowShown="0" headerRowDxfId="26">
  <autoFilter ref="A3:F11" xr:uid="{A5F7ABDB-6AFA-4A68-871F-6D95BA05CAFC}"/>
  <tableColumns count="6">
    <tableColumn id="1" xr3:uid="{90AE3556-2162-44F7-92EA-B1DB64429725}" name="Navn"/>
    <tableColumn id="2" xr3:uid="{2588917C-C86F-42AF-A6E4-6031FECADC48}" name="Funktion i teamet"/>
    <tableColumn id="3" xr3:uid="{B605624A-5916-428E-B4E5-0A8D0B271E7F}" name="E-mail til zExpense"/>
    <tableColumn id="6" xr3:uid="{4292C526-7F53-468B-900D-FC50F1FC98D9}" name="Medlemsnummer "/>
    <tableColumn id="4" xr3:uid="{6FB36C20-4930-44A6-8854-38EC1573711F}" name="Reg."/>
    <tableColumn id="5" xr3:uid="{8FE57E84-9727-4192-BF76-5568FA7151DC}" name="Konto numm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B6430D-6AA5-4F29-A449-3B005E128542}" name="Tabel2" displayName="Tabel2" ref="A1:C46" totalsRowShown="0" headerRowDxfId="25" dataDxfId="24" headerRowCellStyle="Normal 2">
  <autoFilter ref="A1:C46" xr:uid="{57B6430D-6AA5-4F29-A449-3B005E128542}"/>
  <tableColumns count="3">
    <tableColumn id="1" xr3:uid="{8E927374-8703-4C92-A2DA-1D24455E0075}" name="Nummer" dataDxfId="23"/>
    <tableColumn id="2" xr3:uid="{FAC7E537-476F-4C97-A714-CE8E2DC1303E}" name="Navn" dataDxfId="22"/>
    <tableColumn id="7" xr3:uid="{D62E8725-EA27-4669-AF77-C4F61FEDAC15}" name="Kontotype" dataDxfId="2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8145DE-5EE3-4554-BFD5-89B224BBC5C6}" name="Tabel1" displayName="Tabel1" ref="A2:H46" totalsRowCount="1" headerRowDxfId="20">
  <autoFilter ref="A2:H45" xr:uid="{AB8145DE-5EE3-4554-BFD5-89B224BBC5C6}"/>
  <sortState xmlns:xlrd2="http://schemas.microsoft.com/office/spreadsheetml/2017/richdata2" ref="A3:H35">
    <sortCondition ref="A3:A35"/>
    <sortCondition ref="G3:G35"/>
  </sortState>
  <tableColumns count="8">
    <tableColumn id="1" xr3:uid="{302D6A77-AA07-4220-A7F2-CF9E70478804}" name="Fase" dataDxfId="19" totalsRowDxfId="7"/>
    <tableColumn id="2" xr3:uid="{A7008FCD-58C5-4214-B5BB-88A07B91A7C1}" name="Aktiviteterne" dataDxfId="18" totalsRowDxfId="6"/>
    <tableColumn id="8" xr3:uid="{90A37C2D-47E1-4D55-ADDA-336A669E7F94}" name="Kommentar" dataDxfId="17" totalsRowDxfId="5"/>
    <tableColumn id="14" xr3:uid="{FA56E627-28A2-41F8-A7F9-7162A22B5A3E}" name="Stk/enhed" dataDxfId="16" totalsRowDxfId="4"/>
    <tableColumn id="13" xr3:uid="{2F3E2812-A516-4E2B-9B63-DD1BAFEAE2CF}" name="Pris" totalsRowLabel="Samlet budget" dataDxfId="15" totalsRowDxfId="3"/>
    <tableColumn id="4" xr3:uid="{955C450B-8A44-4E88-A28C-6F5579427142}" name="Beløb" totalsRowFunction="sum" dataDxfId="14" totalsRowDxfId="2">
      <calculatedColumnFormula>-Tabel1[[#This Row],[Stk/enhed]]*Tabel1[[#This Row],[Pris]]</calculatedColumnFormula>
    </tableColumn>
    <tableColumn id="7" xr3:uid="{F2813B69-917C-4455-83F4-DE4FD9E5F218}" name="Nummer" dataDxfId="13" totalsRowDxfId="1"/>
    <tableColumn id="3" xr3:uid="{9686EF87-6892-4B08-A105-1393CC0F568F}" name="Navn" dataDxfId="12" totalsRowDxfId="0">
      <calculatedColumnFormula>VLOOKUP(Tabel1[[#This Row],[Nummer]],Kontoplan!A$1:B$46,2,0)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9081B9-9A32-4170-A8B8-4CF46974DCA9}" name="Tabel5" displayName="Tabel5" ref="A1:P3" totalsRowShown="0" headerRowDxfId="9" headerRowCellStyle="Normal 2">
  <autoFilter ref="A1:P3" xr:uid="{369081B9-9A32-4170-A8B8-4CF46974DCA9}"/>
  <tableColumns count="16">
    <tableColumn id="1" xr3:uid="{4D5F937F-FCA1-4503-8B81-ECBA6BDFF00E}" name="Bogføringsdato"/>
    <tableColumn id="2" xr3:uid="{97B1A438-E735-42C8-98F5-4D1D37F250F3}" name="Bilagsnr."/>
    <tableColumn id="3" xr3:uid="{EB9E5AB6-7416-435A-90E0-08DB36F3E806}" name="Finanskontonr."/>
    <tableColumn id="4" xr3:uid="{A0A03B15-74C4-4A94-8B3F-08F1704C695C}" name="Finanskontonavn"/>
    <tableColumn id="5" xr3:uid="{38103698-8BF0-46A8-811A-4654862044F9}" name="Beskrivelse"/>
    <tableColumn id="6" xr3:uid="{1A7E7472-C184-403F-8983-C033A07EB546}" name="Beløb (LV)"/>
    <tableColumn id="7" xr3:uid="{08A3CC41-6C75-4737-8920-5C527B840F80}" name="Afdeling Kode"/>
    <tableColumn id="8" xr3:uid="{BABFD1A6-282C-4A30-BACE-15F0FA21E1D1}" name="Aktivitet Kode"/>
    <tableColumn id="9" xr3:uid="{4F0FF365-3B6C-4AAE-8F24-9F0C81EB7955}" name="Modkontotype"/>
    <tableColumn id="10" xr3:uid="{ABBC3FFB-B3AB-4017-8665-E207967ACA87}" name="Modkonto"/>
    <tableColumn id="11" xr3:uid="{2F7494BE-C510-48F9-8BEA-1F1EF4165EDB}" name="Løbenr."/>
    <tableColumn id="12" xr3:uid="{45025C61-18E0-4362-BD95-289B7A5C53A5}" name="Momsbeløb"/>
    <tableColumn id="13" xr3:uid="{78A2F66B-403C-4541-B6D4-5A4CB2DF5491}" name="Bærer kode"/>
    <tableColumn id="14" xr3:uid="{75CA124D-DF52-464D-B235-F244A74DA666}" name="Bruger-id"/>
    <tableColumn id="15" xr3:uid="{BA7EFA31-E021-432B-95D2-E029B2E5C067}" name="International Kode"/>
    <tableColumn id="16" xr3:uid="{C23766EE-804B-4B41-B419-973AECA58E89}" name="Type" dataDxfId="8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Varm blå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DB35-1B3C-4B41-8749-736F0D210A15}">
  <dimension ref="B1:X86"/>
  <sheetViews>
    <sheetView showGridLines="0" workbookViewId="0">
      <selection activeCell="F8" sqref="F8"/>
    </sheetView>
  </sheetViews>
  <sheetFormatPr defaultRowHeight="12.5" x14ac:dyDescent="0.25"/>
  <cols>
    <col min="1" max="1" width="4.08984375" customWidth="1"/>
    <col min="2" max="2" width="26.36328125" customWidth="1"/>
    <col min="3" max="3" width="10.453125" hidden="1" customWidth="1"/>
    <col min="4" max="4" width="18.36328125" customWidth="1"/>
    <col min="17" max="21" width="9.08984375" customWidth="1"/>
    <col min="22" max="24" width="9.08984375" hidden="1" customWidth="1"/>
    <col min="25" max="27" width="9.08984375" customWidth="1"/>
  </cols>
  <sheetData>
    <row r="1" spans="2:24" x14ac:dyDescent="0.25">
      <c r="X1" s="3" t="s">
        <v>148</v>
      </c>
    </row>
    <row r="2" spans="2:24" ht="13" x14ac:dyDescent="0.3">
      <c r="B2" s="10" t="s">
        <v>99</v>
      </c>
      <c r="X2" s="3" t="s">
        <v>142</v>
      </c>
    </row>
    <row r="3" spans="2:24" x14ac:dyDescent="0.25">
      <c r="X3" s="3" t="s">
        <v>143</v>
      </c>
    </row>
    <row r="4" spans="2:24" ht="13" x14ac:dyDescent="0.3">
      <c r="B4" s="22" t="s">
        <v>100</v>
      </c>
      <c r="X4" s="3" t="s">
        <v>144</v>
      </c>
    </row>
    <row r="5" spans="2:24" x14ac:dyDescent="0.25">
      <c r="X5" s="3" t="s">
        <v>145</v>
      </c>
    </row>
    <row r="6" spans="2:24" ht="25.25" customHeight="1" x14ac:dyDescent="0.3">
      <c r="B6" s="36" t="s">
        <v>104</v>
      </c>
      <c r="C6" s="33" t="s">
        <v>102</v>
      </c>
      <c r="D6" s="37" t="s">
        <v>103</v>
      </c>
      <c r="X6" s="3" t="s">
        <v>146</v>
      </c>
    </row>
    <row r="7" spans="2:24" ht="25.25" customHeight="1" x14ac:dyDescent="0.25">
      <c r="B7" s="38" t="s">
        <v>75</v>
      </c>
      <c r="C7" s="34"/>
      <c r="D7" s="35"/>
      <c r="X7" s="3" t="s">
        <v>147</v>
      </c>
    </row>
    <row r="8" spans="2:24" ht="25.25" customHeight="1" x14ac:dyDescent="0.25">
      <c r="B8" s="38" t="s">
        <v>149</v>
      </c>
      <c r="C8" s="34"/>
      <c r="D8" s="35"/>
      <c r="X8" s="3" t="s">
        <v>150</v>
      </c>
    </row>
    <row r="9" spans="2:24" ht="25.25" customHeight="1" x14ac:dyDescent="0.25">
      <c r="B9" s="38" t="s">
        <v>101</v>
      </c>
      <c r="C9" s="34"/>
      <c r="D9" s="35"/>
    </row>
    <row r="10" spans="2:24" ht="25.25" customHeight="1" x14ac:dyDescent="0.25">
      <c r="B10" s="45" t="s">
        <v>76</v>
      </c>
      <c r="C10" s="46"/>
      <c r="D10" s="47"/>
    </row>
    <row r="11" spans="2:24" ht="30" customHeight="1" x14ac:dyDescent="0.25">
      <c r="B11" s="3"/>
    </row>
    <row r="12" spans="2:24" ht="30" customHeight="1" x14ac:dyDescent="0.3">
      <c r="B12" s="22" t="s">
        <v>105</v>
      </c>
    </row>
    <row r="13" spans="2:24" ht="10.25" customHeight="1" thickBot="1" x14ac:dyDescent="0.3">
      <c r="B13" s="3"/>
    </row>
    <row r="14" spans="2:24" ht="30" customHeight="1" thickTop="1" x14ac:dyDescent="0.25">
      <c r="B14" s="16" t="s">
        <v>73</v>
      </c>
      <c r="C14" s="17" t="s">
        <v>58</v>
      </c>
      <c r="D14" s="18">
        <f>+VLOOKUP(C14,Budgetgrundlag!A:E,4,0)</f>
        <v>0</v>
      </c>
    </row>
    <row r="15" spans="2:24" ht="30" customHeight="1" thickBot="1" x14ac:dyDescent="0.35">
      <c r="B15" s="19" t="s">
        <v>74</v>
      </c>
      <c r="C15" s="20" t="s">
        <v>58</v>
      </c>
      <c r="D15" s="21">
        <f>+VLOOKUP(C15,Budgetgrundlag!A:E,5,0)</f>
        <v>0</v>
      </c>
      <c r="F15" s="10"/>
    </row>
    <row r="16" spans="2:24" ht="13" thickTop="1" x14ac:dyDescent="0.25"/>
    <row r="17" spans="2:7" ht="13" x14ac:dyDescent="0.3">
      <c r="B17" s="10" t="s">
        <v>155</v>
      </c>
    </row>
    <row r="18" spans="2:7" s="3" customFormat="1" ht="13" x14ac:dyDescent="0.3">
      <c r="B18" s="42" t="s">
        <v>152</v>
      </c>
      <c r="C18" s="42"/>
      <c r="D18" s="42"/>
    </row>
    <row r="19" spans="2:7" ht="13" x14ac:dyDescent="0.3">
      <c r="B19" s="22"/>
      <c r="C19" s="22"/>
      <c r="D19" s="22"/>
    </row>
    <row r="20" spans="2:7" ht="13" x14ac:dyDescent="0.3">
      <c r="B20" s="22" t="s">
        <v>108</v>
      </c>
    </row>
    <row r="21" spans="2:7" x14ac:dyDescent="0.25">
      <c r="B21" s="3" t="s">
        <v>112</v>
      </c>
    </row>
    <row r="23" spans="2:7" ht="13" x14ac:dyDescent="0.3">
      <c r="B23" s="22"/>
      <c r="C23" s="22"/>
      <c r="D23" s="22"/>
    </row>
    <row r="24" spans="2:7" ht="13" x14ac:dyDescent="0.3">
      <c r="B24" s="22" t="s">
        <v>107</v>
      </c>
    </row>
    <row r="25" spans="2:7" ht="26" customHeight="1" x14ac:dyDescent="0.25">
      <c r="B25" s="43" t="s">
        <v>163</v>
      </c>
      <c r="C25" s="43"/>
      <c r="D25" s="43"/>
      <c r="E25" s="43"/>
      <c r="F25" s="43"/>
      <c r="G25" s="43"/>
    </row>
    <row r="26" spans="2:7" x14ac:dyDescent="0.25">
      <c r="B26" s="3" t="s">
        <v>158</v>
      </c>
    </row>
    <row r="27" spans="2:7" x14ac:dyDescent="0.25">
      <c r="B27" s="3" t="s">
        <v>157</v>
      </c>
    </row>
    <row r="28" spans="2:7" x14ac:dyDescent="0.25">
      <c r="B28" s="3" t="s">
        <v>156</v>
      </c>
    </row>
    <row r="29" spans="2:7" x14ac:dyDescent="0.25">
      <c r="B29" s="3"/>
    </row>
    <row r="30" spans="2:7" ht="55.25" customHeight="1" x14ac:dyDescent="0.25">
      <c r="B30" s="43" t="s">
        <v>151</v>
      </c>
      <c r="C30" s="43"/>
      <c r="D30" s="43"/>
      <c r="E30" s="43"/>
      <c r="F30" s="43"/>
      <c r="G30" s="43"/>
    </row>
    <row r="31" spans="2:7" x14ac:dyDescent="0.25">
      <c r="B31" s="3"/>
    </row>
    <row r="32" spans="2:7" ht="13" x14ac:dyDescent="0.3">
      <c r="B32" s="10" t="s">
        <v>131</v>
      </c>
    </row>
    <row r="33" spans="2:7" ht="26" customHeight="1" x14ac:dyDescent="0.25">
      <c r="B33" s="43" t="s">
        <v>159</v>
      </c>
      <c r="C33" s="43"/>
      <c r="D33" s="43"/>
      <c r="E33" s="43"/>
      <c r="F33" s="43"/>
      <c r="G33" s="43"/>
    </row>
    <row r="34" spans="2:7" x14ac:dyDescent="0.25">
      <c r="B34" s="40"/>
      <c r="C34" s="40"/>
      <c r="D34" s="40"/>
      <c r="E34" s="40"/>
      <c r="F34" s="40"/>
      <c r="G34" s="40"/>
    </row>
    <row r="35" spans="2:7" x14ac:dyDescent="0.25">
      <c r="B35" s="44" t="s">
        <v>160</v>
      </c>
      <c r="C35" s="44"/>
      <c r="D35" s="44"/>
      <c r="E35" s="44"/>
      <c r="F35" s="44"/>
      <c r="G35" s="44"/>
    </row>
    <row r="36" spans="2:7" x14ac:dyDescent="0.25">
      <c r="B36" s="3"/>
    </row>
    <row r="79" spans="2:2" ht="13" x14ac:dyDescent="0.3">
      <c r="B79" s="10" t="s">
        <v>139</v>
      </c>
    </row>
    <row r="80" spans="2:2" x14ac:dyDescent="0.25">
      <c r="B80" s="3" t="s">
        <v>166</v>
      </c>
    </row>
    <row r="81" spans="2:2" x14ac:dyDescent="0.25">
      <c r="B81" s="3" t="s">
        <v>161</v>
      </c>
    </row>
    <row r="82" spans="2:2" x14ac:dyDescent="0.25">
      <c r="B82" s="3" t="s">
        <v>164</v>
      </c>
    </row>
    <row r="83" spans="2:2" x14ac:dyDescent="0.25">
      <c r="B83" s="3" t="s">
        <v>165</v>
      </c>
    </row>
    <row r="84" spans="2:2" x14ac:dyDescent="0.25">
      <c r="B84" s="3" t="s">
        <v>162</v>
      </c>
    </row>
    <row r="85" spans="2:2" x14ac:dyDescent="0.25">
      <c r="B85" s="3" t="s">
        <v>167</v>
      </c>
    </row>
    <row r="86" spans="2:2" x14ac:dyDescent="0.25">
      <c r="B86" t="s">
        <v>161</v>
      </c>
    </row>
  </sheetData>
  <mergeCells count="4">
    <mergeCell ref="B25:G25"/>
    <mergeCell ref="B33:G33"/>
    <mergeCell ref="B30:G30"/>
    <mergeCell ref="B35:G35"/>
  </mergeCells>
  <dataValidations count="1">
    <dataValidation type="list" allowBlank="1" showInputMessage="1" showErrorMessage="1" sqref="D8" xr:uid="{900B7B11-3EEC-4FC5-A75A-50D6CE7BB8D5}">
      <formula1>$X$2:$X$8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A4AF-4CBF-40ED-AC71-1CB3D3AD4197}">
  <dimension ref="A1:F7"/>
  <sheetViews>
    <sheetView showGridLines="0" workbookViewId="0">
      <selection activeCell="D22" sqref="D22"/>
    </sheetView>
  </sheetViews>
  <sheetFormatPr defaultRowHeight="12.5" x14ac:dyDescent="0.25"/>
  <cols>
    <col min="1" max="1" width="27.6328125" customWidth="1"/>
    <col min="2" max="2" width="27.453125" customWidth="1"/>
    <col min="3" max="3" width="26.90625" customWidth="1"/>
    <col min="4" max="4" width="17.90625" customWidth="1"/>
    <col min="6" max="6" width="23.453125" customWidth="1"/>
  </cols>
  <sheetData>
    <row r="1" spans="1:6" ht="13" x14ac:dyDescent="0.3">
      <c r="A1" s="8" t="s">
        <v>60</v>
      </c>
    </row>
    <row r="3" spans="1:6" ht="13" x14ac:dyDescent="0.3">
      <c r="A3" s="10" t="s">
        <v>8</v>
      </c>
      <c r="B3" s="10" t="s">
        <v>77</v>
      </c>
      <c r="C3" s="10" t="s">
        <v>59</v>
      </c>
      <c r="D3" s="10" t="s">
        <v>168</v>
      </c>
      <c r="E3" s="10" t="s">
        <v>153</v>
      </c>
      <c r="F3" s="10" t="s">
        <v>154</v>
      </c>
    </row>
    <row r="4" spans="1:6" x14ac:dyDescent="0.25">
      <c r="A4" s="3" t="s">
        <v>78</v>
      </c>
      <c r="B4" s="3" t="s">
        <v>79</v>
      </c>
      <c r="C4" s="11"/>
      <c r="D4" s="11"/>
    </row>
    <row r="5" spans="1:6" x14ac:dyDescent="0.25">
      <c r="B5" s="3" t="s">
        <v>80</v>
      </c>
    </row>
    <row r="6" spans="1:6" x14ac:dyDescent="0.25">
      <c r="B6" s="3" t="s">
        <v>81</v>
      </c>
    </row>
    <row r="7" spans="1:6" x14ac:dyDescent="0.25">
      <c r="B7" s="3" t="s">
        <v>82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FBC9-5B90-48B8-943D-973AC583F749}">
  <dimension ref="A1:C46"/>
  <sheetViews>
    <sheetView showGridLines="0" workbookViewId="0"/>
  </sheetViews>
  <sheetFormatPr defaultRowHeight="12.5" x14ac:dyDescent="0.25"/>
  <cols>
    <col min="1" max="1" width="10.54296875" customWidth="1"/>
    <col min="2" max="2" width="46.6328125" bestFit="1" customWidth="1"/>
    <col min="3" max="3" width="16.54296875" customWidth="1"/>
  </cols>
  <sheetData>
    <row r="1" spans="1:3" ht="14.5" x14ac:dyDescent="0.35">
      <c r="A1" s="12" t="s">
        <v>7</v>
      </c>
      <c r="B1" s="12" t="s">
        <v>8</v>
      </c>
      <c r="C1" s="6" t="s">
        <v>11</v>
      </c>
    </row>
    <row r="2" spans="1:3" ht="14.5" x14ac:dyDescent="0.35">
      <c r="A2" s="15">
        <v>10000</v>
      </c>
      <c r="B2" s="6" t="s">
        <v>12</v>
      </c>
      <c r="C2" s="6" t="s">
        <v>13</v>
      </c>
    </row>
    <row r="3" spans="1:3" ht="14.5" x14ac:dyDescent="0.35">
      <c r="A3" s="14">
        <v>13010</v>
      </c>
      <c r="B3" s="13" t="s">
        <v>15</v>
      </c>
      <c r="C3" s="13" t="s">
        <v>14</v>
      </c>
    </row>
    <row r="4" spans="1:3" ht="14.5" x14ac:dyDescent="0.35">
      <c r="A4" s="14">
        <v>13020</v>
      </c>
      <c r="B4" s="13" t="s">
        <v>16</v>
      </c>
      <c r="C4" s="13" t="s">
        <v>14</v>
      </c>
    </row>
    <row r="5" spans="1:3" ht="14.5" x14ac:dyDescent="0.35">
      <c r="A5" s="14">
        <v>13190</v>
      </c>
      <c r="B5" s="13" t="s">
        <v>83</v>
      </c>
      <c r="C5" s="13" t="s">
        <v>14</v>
      </c>
    </row>
    <row r="6" spans="1:3" s="10" customFormat="1" ht="14.5" x14ac:dyDescent="0.35">
      <c r="A6" s="15">
        <v>23000</v>
      </c>
      <c r="B6" s="6" t="s">
        <v>84</v>
      </c>
      <c r="C6" s="6" t="s">
        <v>13</v>
      </c>
    </row>
    <row r="7" spans="1:3" ht="14.5" x14ac:dyDescent="0.35">
      <c r="A7" s="14">
        <v>23010</v>
      </c>
      <c r="B7" s="13" t="s">
        <v>85</v>
      </c>
      <c r="C7" s="13" t="s">
        <v>14</v>
      </c>
    </row>
    <row r="8" spans="1:3" ht="14.5" x14ac:dyDescent="0.35">
      <c r="A8" s="14">
        <v>23015</v>
      </c>
      <c r="B8" s="13" t="s">
        <v>86</v>
      </c>
      <c r="C8" s="13" t="s">
        <v>14</v>
      </c>
    </row>
    <row r="9" spans="1:3" ht="14.5" x14ac:dyDescent="0.35">
      <c r="A9" s="14">
        <v>23020</v>
      </c>
      <c r="B9" s="13" t="s">
        <v>17</v>
      </c>
      <c r="C9" s="13" t="s">
        <v>14</v>
      </c>
    </row>
    <row r="10" spans="1:3" ht="14.5" x14ac:dyDescent="0.35">
      <c r="A10" s="14">
        <v>23030</v>
      </c>
      <c r="B10" s="13" t="s">
        <v>18</v>
      </c>
      <c r="C10" s="13" t="s">
        <v>14</v>
      </c>
    </row>
    <row r="11" spans="1:3" ht="14.5" x14ac:dyDescent="0.35">
      <c r="A11" s="14">
        <v>23040</v>
      </c>
      <c r="B11" s="13" t="s">
        <v>19</v>
      </c>
      <c r="C11" s="13" t="s">
        <v>14</v>
      </c>
    </row>
    <row r="12" spans="1:3" ht="14.5" x14ac:dyDescent="0.35">
      <c r="A12" s="14">
        <v>23050</v>
      </c>
      <c r="B12" s="13" t="s">
        <v>20</v>
      </c>
      <c r="C12" s="13" t="s">
        <v>14</v>
      </c>
    </row>
    <row r="13" spans="1:3" ht="14.5" x14ac:dyDescent="0.35">
      <c r="A13" s="14">
        <v>23060</v>
      </c>
      <c r="B13" s="13" t="s">
        <v>21</v>
      </c>
      <c r="C13" s="13" t="s">
        <v>14</v>
      </c>
    </row>
    <row r="14" spans="1:3" ht="14.5" x14ac:dyDescent="0.35">
      <c r="A14" s="14">
        <v>23065</v>
      </c>
      <c r="B14" s="13" t="s">
        <v>87</v>
      </c>
      <c r="C14" s="13" t="s">
        <v>14</v>
      </c>
    </row>
    <row r="15" spans="1:3" ht="14.5" x14ac:dyDescent="0.35">
      <c r="A15" s="14">
        <v>23070</v>
      </c>
      <c r="B15" s="13" t="s">
        <v>22</v>
      </c>
      <c r="C15" s="13" t="s">
        <v>14</v>
      </c>
    </row>
    <row r="16" spans="1:3" ht="14.5" x14ac:dyDescent="0.35">
      <c r="A16" s="14">
        <v>23080</v>
      </c>
      <c r="B16" s="13" t="s">
        <v>23</v>
      </c>
      <c r="C16" s="13" t="s">
        <v>14</v>
      </c>
    </row>
    <row r="17" spans="1:3" ht="14.5" x14ac:dyDescent="0.35">
      <c r="A17" s="14">
        <v>23090</v>
      </c>
      <c r="B17" s="13" t="s">
        <v>88</v>
      </c>
      <c r="C17" s="13" t="s">
        <v>14</v>
      </c>
    </row>
    <row r="18" spans="1:3" ht="14.5" x14ac:dyDescent="0.35">
      <c r="A18" s="14">
        <v>23190</v>
      </c>
      <c r="B18" s="13" t="s">
        <v>69</v>
      </c>
      <c r="C18" s="13" t="s">
        <v>14</v>
      </c>
    </row>
    <row r="19" spans="1:3" s="10" customFormat="1" ht="14.5" x14ac:dyDescent="0.35">
      <c r="A19" s="15">
        <v>24000</v>
      </c>
      <c r="B19" s="6" t="s">
        <v>24</v>
      </c>
      <c r="C19" s="6" t="s">
        <v>13</v>
      </c>
    </row>
    <row r="20" spans="1:3" ht="14.5" x14ac:dyDescent="0.35">
      <c r="A20" s="14">
        <v>24010</v>
      </c>
      <c r="B20" s="13" t="s">
        <v>89</v>
      </c>
      <c r="C20" s="13" t="s">
        <v>14</v>
      </c>
    </row>
    <row r="21" spans="1:3" ht="14.5" x14ac:dyDescent="0.35">
      <c r="A21" s="14">
        <v>24020</v>
      </c>
      <c r="B21" s="13" t="s">
        <v>25</v>
      </c>
      <c r="C21" s="13" t="s">
        <v>14</v>
      </c>
    </row>
    <row r="22" spans="1:3" ht="14.5" x14ac:dyDescent="0.35">
      <c r="A22" s="14">
        <v>24030</v>
      </c>
      <c r="B22" s="13" t="s">
        <v>26</v>
      </c>
      <c r="C22" s="13" t="s">
        <v>14</v>
      </c>
    </row>
    <row r="23" spans="1:3" ht="14.5" x14ac:dyDescent="0.35">
      <c r="A23" s="14">
        <v>24040</v>
      </c>
      <c r="B23" s="13" t="s">
        <v>27</v>
      </c>
      <c r="C23" s="13" t="s">
        <v>14</v>
      </c>
    </row>
    <row r="24" spans="1:3" ht="14.5" x14ac:dyDescent="0.35">
      <c r="A24" s="14">
        <v>24050</v>
      </c>
      <c r="B24" s="13" t="s">
        <v>28</v>
      </c>
      <c r="C24" s="13" t="s">
        <v>14</v>
      </c>
    </row>
    <row r="25" spans="1:3" ht="14.5" x14ac:dyDescent="0.35">
      <c r="A25" s="14">
        <v>24180</v>
      </c>
      <c r="B25" s="13" t="s">
        <v>90</v>
      </c>
      <c r="C25" s="13" t="s">
        <v>14</v>
      </c>
    </row>
    <row r="26" spans="1:3" ht="14.5" x14ac:dyDescent="0.35">
      <c r="A26" s="14">
        <v>24190</v>
      </c>
      <c r="B26" s="13" t="s">
        <v>29</v>
      </c>
      <c r="C26" s="13" t="s">
        <v>14</v>
      </c>
    </row>
    <row r="27" spans="1:3" s="10" customFormat="1" ht="14.5" x14ac:dyDescent="0.35">
      <c r="A27" s="15">
        <v>25000</v>
      </c>
      <c r="B27" s="6" t="s">
        <v>30</v>
      </c>
      <c r="C27" s="6" t="s">
        <v>13</v>
      </c>
    </row>
    <row r="28" spans="1:3" ht="14.5" x14ac:dyDescent="0.35">
      <c r="A28" s="14">
        <v>25010</v>
      </c>
      <c r="B28" s="13" t="s">
        <v>31</v>
      </c>
      <c r="C28" s="13" t="s">
        <v>14</v>
      </c>
    </row>
    <row r="29" spans="1:3" ht="14.5" x14ac:dyDescent="0.35">
      <c r="A29" s="14">
        <v>25020</v>
      </c>
      <c r="B29" s="13" t="s">
        <v>32</v>
      </c>
      <c r="C29" s="13" t="s">
        <v>14</v>
      </c>
    </row>
    <row r="30" spans="1:3" ht="14.5" x14ac:dyDescent="0.35">
      <c r="A30" s="14">
        <v>25030</v>
      </c>
      <c r="B30" s="13" t="s">
        <v>33</v>
      </c>
      <c r="C30" s="13" t="s">
        <v>14</v>
      </c>
    </row>
    <row r="31" spans="1:3" ht="14.5" x14ac:dyDescent="0.35">
      <c r="A31" s="14">
        <v>25040</v>
      </c>
      <c r="B31" s="13" t="s">
        <v>34</v>
      </c>
      <c r="C31" s="13" t="s">
        <v>14</v>
      </c>
    </row>
    <row r="32" spans="1:3" ht="14.5" x14ac:dyDescent="0.35">
      <c r="A32" s="14">
        <v>25050</v>
      </c>
      <c r="B32" s="13" t="s">
        <v>35</v>
      </c>
      <c r="C32" s="13" t="s">
        <v>14</v>
      </c>
    </row>
    <row r="33" spans="1:3" ht="14.5" x14ac:dyDescent="0.35">
      <c r="A33" s="14">
        <v>25190</v>
      </c>
      <c r="B33" s="13" t="s">
        <v>36</v>
      </c>
      <c r="C33" s="13" t="s">
        <v>14</v>
      </c>
    </row>
    <row r="34" spans="1:3" s="10" customFormat="1" ht="14.5" x14ac:dyDescent="0.35">
      <c r="A34" s="15">
        <v>35000</v>
      </c>
      <c r="B34" s="6" t="s">
        <v>91</v>
      </c>
      <c r="C34" s="6" t="s">
        <v>13</v>
      </c>
    </row>
    <row r="35" spans="1:3" ht="14.5" x14ac:dyDescent="0.35">
      <c r="A35" s="14">
        <v>35050</v>
      </c>
      <c r="B35" s="13" t="s">
        <v>37</v>
      </c>
      <c r="C35" s="13" t="s">
        <v>14</v>
      </c>
    </row>
    <row r="36" spans="1:3" ht="14.5" x14ac:dyDescent="0.35">
      <c r="A36" s="14">
        <v>40000</v>
      </c>
      <c r="B36" s="13" t="s">
        <v>38</v>
      </c>
      <c r="C36" s="13" t="s">
        <v>13</v>
      </c>
    </row>
    <row r="37" spans="1:3" ht="14.5" x14ac:dyDescent="0.35">
      <c r="A37" s="14">
        <v>40030</v>
      </c>
      <c r="B37" s="13" t="s">
        <v>39</v>
      </c>
      <c r="C37" s="13" t="s">
        <v>14</v>
      </c>
    </row>
    <row r="38" spans="1:3" s="10" customFormat="1" ht="14.5" x14ac:dyDescent="0.35">
      <c r="A38" s="15">
        <v>50000</v>
      </c>
      <c r="B38" s="6" t="s">
        <v>40</v>
      </c>
      <c r="C38" s="6" t="s">
        <v>13</v>
      </c>
    </row>
    <row r="39" spans="1:3" ht="14.5" x14ac:dyDescent="0.35">
      <c r="A39" s="14">
        <v>50010</v>
      </c>
      <c r="B39" s="13" t="s">
        <v>41</v>
      </c>
      <c r="C39" s="13" t="s">
        <v>14</v>
      </c>
    </row>
    <row r="40" spans="1:3" ht="14.5" x14ac:dyDescent="0.35">
      <c r="A40" s="14">
        <v>50020</v>
      </c>
      <c r="B40" s="13" t="s">
        <v>42</v>
      </c>
      <c r="C40" s="13" t="s">
        <v>14</v>
      </c>
    </row>
    <row r="41" spans="1:3" s="10" customFormat="1" ht="14.5" x14ac:dyDescent="0.35">
      <c r="A41" s="15">
        <v>69000</v>
      </c>
      <c r="B41" s="6" t="s">
        <v>43</v>
      </c>
      <c r="C41" s="6" t="s">
        <v>13</v>
      </c>
    </row>
    <row r="42" spans="1:3" ht="14.5" x14ac:dyDescent="0.35">
      <c r="A42" s="14">
        <v>69030</v>
      </c>
      <c r="B42" s="13" t="s">
        <v>44</v>
      </c>
      <c r="C42" s="13" t="s">
        <v>14</v>
      </c>
    </row>
    <row r="43" spans="1:3" ht="14.5" x14ac:dyDescent="0.35">
      <c r="A43" s="14">
        <v>69040</v>
      </c>
      <c r="B43" s="13" t="s">
        <v>45</v>
      </c>
      <c r="C43" s="13" t="s">
        <v>14</v>
      </c>
    </row>
    <row r="44" spans="1:3" ht="14.5" x14ac:dyDescent="0.35">
      <c r="A44" s="14">
        <v>69050</v>
      </c>
      <c r="B44" s="13" t="s">
        <v>46</v>
      </c>
      <c r="C44" s="13" t="s">
        <v>14</v>
      </c>
    </row>
    <row r="45" spans="1:3" ht="14.5" x14ac:dyDescent="0.35">
      <c r="A45" s="14">
        <v>78335</v>
      </c>
      <c r="B45" s="13" t="s">
        <v>47</v>
      </c>
      <c r="C45" s="13" t="s">
        <v>14</v>
      </c>
    </row>
    <row r="46" spans="1:3" ht="14.5" x14ac:dyDescent="0.35">
      <c r="A46" s="14">
        <v>78340</v>
      </c>
      <c r="B46" s="13" t="s">
        <v>48</v>
      </c>
      <c r="C46" s="13" t="s">
        <v>14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0E0F-90B0-44BD-950F-38F925B04AE6}">
  <dimension ref="A2:H46"/>
  <sheetViews>
    <sheetView showGridLines="0" tabSelected="1" workbookViewId="0">
      <selection activeCell="C6" sqref="C6"/>
    </sheetView>
  </sheetViews>
  <sheetFormatPr defaultRowHeight="12.5" x14ac:dyDescent="0.25"/>
  <cols>
    <col min="1" max="1" width="17.36328125" style="3" customWidth="1"/>
    <col min="2" max="2" width="19.36328125" style="3" customWidth="1"/>
    <col min="3" max="3" width="52.6328125" style="3" customWidth="1"/>
    <col min="4" max="7" width="13.54296875" style="3" bestFit="1" customWidth="1"/>
    <col min="8" max="8" width="36.54296875" style="3" customWidth="1"/>
    <col min="10" max="10" width="61.453125" customWidth="1"/>
  </cols>
  <sheetData>
    <row r="2" spans="1:8" x14ac:dyDescent="0.25">
      <c r="A2" s="4" t="s">
        <v>2</v>
      </c>
      <c r="B2" s="4" t="s">
        <v>3</v>
      </c>
      <c r="C2" s="4" t="s">
        <v>9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x14ac:dyDescent="0.25">
      <c r="A3" s="4" t="s">
        <v>58</v>
      </c>
      <c r="B3" s="4" t="s">
        <v>56</v>
      </c>
      <c r="C3" s="4" t="s">
        <v>56</v>
      </c>
      <c r="D3" s="4">
        <v>0</v>
      </c>
      <c r="E3" s="39">
        <v>0</v>
      </c>
      <c r="F3" s="41">
        <f>-Tabel1[[#This Row],[Stk/enhed]]*Tabel1[[#This Row],[Pris]]</f>
        <v>0</v>
      </c>
      <c r="G3" s="4">
        <v>13010</v>
      </c>
      <c r="H3" s="4" t="str">
        <f>VLOOKUP(Tabel1[[#This Row],[Nummer]],Kontoplan!A:B,2,0)</f>
        <v>Deltagergebyr</v>
      </c>
    </row>
    <row r="4" spans="1:8" x14ac:dyDescent="0.25">
      <c r="A4" s="4" t="s">
        <v>50</v>
      </c>
      <c r="B4" s="4" t="s">
        <v>53</v>
      </c>
      <c r="C4" s="4" t="s">
        <v>57</v>
      </c>
      <c r="D4" s="4">
        <v>0</v>
      </c>
      <c r="E4" s="39">
        <v>0</v>
      </c>
      <c r="F4" s="41">
        <f>+Tabel1[[#This Row],[Stk/enhed]]*Tabel1[[#This Row],[Pris]]</f>
        <v>0</v>
      </c>
      <c r="G4" s="4">
        <v>23010</v>
      </c>
      <c r="H4" s="4" t="str">
        <f>VLOOKUP(Tabel1[[#This Row],[Nummer]],Kontoplan!A:B,2,0)</f>
        <v>Mødeforplejning</v>
      </c>
    </row>
    <row r="5" spans="1:8" x14ac:dyDescent="0.25">
      <c r="A5" s="4" t="s">
        <v>50</v>
      </c>
      <c r="B5" s="4" t="s">
        <v>53</v>
      </c>
      <c r="C5" s="4" t="s">
        <v>54</v>
      </c>
      <c r="D5" s="4">
        <v>0</v>
      </c>
      <c r="E5" s="39">
        <v>0</v>
      </c>
      <c r="F5" s="41">
        <f>+Tabel1[[#This Row],[Stk/enhed]]*Tabel1[[#This Row],[Pris]]</f>
        <v>0</v>
      </c>
      <c r="G5" s="4">
        <v>23010</v>
      </c>
      <c r="H5" s="4" t="str">
        <f>VLOOKUP(Tabel1[[#This Row],[Nummer]],Kontoplan!A:B,2,0)</f>
        <v>Mødeforplejning</v>
      </c>
    </row>
    <row r="6" spans="1:8" x14ac:dyDescent="0.25">
      <c r="A6" s="4" t="s">
        <v>50</v>
      </c>
      <c r="B6" s="4" t="s">
        <v>53</v>
      </c>
      <c r="C6" s="4" t="s">
        <v>67</v>
      </c>
      <c r="D6" s="4">
        <v>0</v>
      </c>
      <c r="E6" s="39">
        <v>0</v>
      </c>
      <c r="F6" s="41">
        <f>+Tabel1[[#This Row],[Stk/enhed]]*Tabel1[[#This Row],[Pris]]</f>
        <v>0</v>
      </c>
      <c r="G6" s="4">
        <v>23030</v>
      </c>
      <c r="H6" s="4" t="str">
        <f>VLOOKUP(Tabel1[[#This Row],[Nummer]],Kontoplan!A:B,2,0)</f>
        <v>Leje af lokaler u/moms</v>
      </c>
    </row>
    <row r="7" spans="1:8" x14ac:dyDescent="0.25">
      <c r="A7" s="4" t="s">
        <v>50</v>
      </c>
      <c r="B7" s="4" t="s">
        <v>53</v>
      </c>
      <c r="C7" s="4" t="s">
        <v>109</v>
      </c>
      <c r="D7" s="4">
        <v>0</v>
      </c>
      <c r="E7" s="39">
        <v>0</v>
      </c>
      <c r="F7" s="41">
        <f>+Tabel1[[#This Row],[Stk/enhed]]*Tabel1[[#This Row],[Pris]]</f>
        <v>0</v>
      </c>
      <c r="G7" s="4">
        <v>23050</v>
      </c>
      <c r="H7" s="4" t="str">
        <f>VLOOKUP(Tabel1[[#This Row],[Nummer]],Kontoplan!A:B,2,0)</f>
        <v>Leje af materiel mv.</v>
      </c>
    </row>
    <row r="8" spans="1:8" x14ac:dyDescent="0.25">
      <c r="A8" s="4" t="s">
        <v>50</v>
      </c>
      <c r="B8" s="4" t="s">
        <v>53</v>
      </c>
      <c r="C8" s="4" t="s">
        <v>55</v>
      </c>
      <c r="D8" s="4">
        <v>0</v>
      </c>
      <c r="E8" s="39">
        <v>0</v>
      </c>
      <c r="F8" s="41">
        <f>+Tabel1[[#This Row],[Stk/enhed]]*Tabel1[[#This Row],[Pris]]</f>
        <v>0</v>
      </c>
      <c r="G8" s="4">
        <v>23070</v>
      </c>
      <c r="H8" s="4" t="str">
        <f>VLOOKUP(Tabel1[[#This Row],[Nummer]],Kontoplan!A:B,2,0)</f>
        <v>Materialer mv.</v>
      </c>
    </row>
    <row r="9" spans="1:8" x14ac:dyDescent="0.25">
      <c r="A9" s="4" t="s">
        <v>50</v>
      </c>
      <c r="B9" s="4" t="s">
        <v>53</v>
      </c>
      <c r="C9" s="4" t="s">
        <v>68</v>
      </c>
      <c r="D9" s="4">
        <v>0</v>
      </c>
      <c r="E9" s="39">
        <v>0</v>
      </c>
      <c r="F9" s="41">
        <f>+Tabel1[[#This Row],[Stk/enhed]]*Tabel1[[#This Row],[Pris]]</f>
        <v>0</v>
      </c>
      <c r="G9" s="4">
        <v>23070</v>
      </c>
      <c r="H9" s="4" t="str">
        <f>VLOOKUP(Tabel1[[#This Row],[Nummer]],Kontoplan!A:B,2,0)</f>
        <v>Materialer mv.</v>
      </c>
    </row>
    <row r="10" spans="1:8" x14ac:dyDescent="0.25">
      <c r="A10" s="4" t="s">
        <v>50</v>
      </c>
      <c r="B10" s="4" t="s">
        <v>53</v>
      </c>
      <c r="C10" s="4" t="s">
        <v>69</v>
      </c>
      <c r="D10" s="4">
        <v>0</v>
      </c>
      <c r="E10" s="39">
        <v>0</v>
      </c>
      <c r="F10" s="41">
        <f>+Tabel1[[#This Row],[Stk/enhed]]*Tabel1[[#This Row],[Pris]]</f>
        <v>0</v>
      </c>
      <c r="G10" s="4">
        <v>23190</v>
      </c>
      <c r="H10" s="4" t="str">
        <f>VLOOKUP(Tabel1[[#This Row],[Nummer]],Kontoplan!A:B,2,0)</f>
        <v>Diverse mødeudgifter</v>
      </c>
    </row>
    <row r="11" spans="1:8" x14ac:dyDescent="0.25">
      <c r="A11" s="4" t="s">
        <v>50</v>
      </c>
      <c r="B11" s="4" t="s">
        <v>53</v>
      </c>
      <c r="C11" s="4" t="s">
        <v>49</v>
      </c>
      <c r="D11" s="4">
        <v>0</v>
      </c>
      <c r="E11" s="39">
        <v>0</v>
      </c>
      <c r="F11" s="41">
        <f>+Tabel1[[#This Row],[Stk/enhed]]*Tabel1[[#This Row],[Pris]]</f>
        <v>0</v>
      </c>
      <c r="G11" s="4">
        <v>24010</v>
      </c>
      <c r="H11" s="4" t="str">
        <f>VLOOKUP(Tabel1[[#This Row],[Nummer]],Kontoplan!A:B,2,0)</f>
        <v>KM-godtgørelse</v>
      </c>
    </row>
    <row r="12" spans="1:8" x14ac:dyDescent="0.25">
      <c r="A12" s="4" t="s">
        <v>50</v>
      </c>
      <c r="B12" s="4" t="s">
        <v>53</v>
      </c>
      <c r="C12" s="4" t="s">
        <v>25</v>
      </c>
      <c r="D12" s="4">
        <v>0</v>
      </c>
      <c r="E12" s="39">
        <v>0</v>
      </c>
      <c r="F12" s="41">
        <f>+Tabel1[[#This Row],[Stk/enhed]]*Tabel1[[#This Row],[Pris]]</f>
        <v>0</v>
      </c>
      <c r="G12" s="4">
        <v>24020</v>
      </c>
      <c r="H12" s="4" t="str">
        <f>VLOOKUP(Tabel1[[#This Row],[Nummer]],Kontoplan!A:B,2,0)</f>
        <v>Færge, Bro mv.</v>
      </c>
    </row>
    <row r="13" spans="1:8" x14ac:dyDescent="0.25">
      <c r="A13" s="4" t="s">
        <v>50</v>
      </c>
      <c r="B13" s="4" t="s">
        <v>53</v>
      </c>
      <c r="C13" s="4" t="s">
        <v>26</v>
      </c>
      <c r="D13" s="4">
        <v>0</v>
      </c>
      <c r="E13" s="39">
        <v>0</v>
      </c>
      <c r="F13" s="41">
        <f>+Tabel1[[#This Row],[Stk/enhed]]*Tabel1[[#This Row],[Pris]]</f>
        <v>0</v>
      </c>
      <c r="G13" s="4">
        <v>24030</v>
      </c>
      <c r="H13" s="4" t="str">
        <f>VLOOKUP(Tabel1[[#This Row],[Nummer]],Kontoplan!A:B,2,0)</f>
        <v>Tog, bus mv.</v>
      </c>
    </row>
    <row r="14" spans="1:8" x14ac:dyDescent="0.25">
      <c r="A14" s="4" t="s">
        <v>50</v>
      </c>
      <c r="B14" s="4" t="s">
        <v>53</v>
      </c>
      <c r="C14" s="4" t="s">
        <v>27</v>
      </c>
      <c r="D14" s="4">
        <v>0</v>
      </c>
      <c r="E14" s="39">
        <v>0</v>
      </c>
      <c r="F14" s="41">
        <f>+Tabel1[[#This Row],[Stk/enhed]]*Tabel1[[#This Row],[Pris]]</f>
        <v>0</v>
      </c>
      <c r="G14" s="4">
        <v>24040</v>
      </c>
      <c r="H14" s="4" t="str">
        <f>VLOOKUP(Tabel1[[#This Row],[Nummer]],Kontoplan!A:B,2,0)</f>
        <v>Flyrejser</v>
      </c>
    </row>
    <row r="15" spans="1:8" x14ac:dyDescent="0.25">
      <c r="A15" s="4" t="s">
        <v>50</v>
      </c>
      <c r="B15" s="4" t="s">
        <v>53</v>
      </c>
      <c r="C15" s="4" t="s">
        <v>28</v>
      </c>
      <c r="D15" s="4">
        <v>0</v>
      </c>
      <c r="E15" s="39">
        <v>0</v>
      </c>
      <c r="F15" s="41">
        <f>+Tabel1[[#This Row],[Stk/enhed]]*Tabel1[[#This Row],[Pris]]</f>
        <v>0</v>
      </c>
      <c r="G15" s="4">
        <v>24050</v>
      </c>
      <c r="H15" s="4" t="str">
        <f>VLOOKUP(Tabel1[[#This Row],[Nummer]],Kontoplan!A:B,2,0)</f>
        <v>Parkering</v>
      </c>
    </row>
    <row r="16" spans="1:8" x14ac:dyDescent="0.25">
      <c r="A16" s="4" t="s">
        <v>50</v>
      </c>
      <c r="B16" s="4" t="s">
        <v>53</v>
      </c>
      <c r="C16" s="4" t="s">
        <v>72</v>
      </c>
      <c r="D16" s="4">
        <v>0</v>
      </c>
      <c r="E16" s="39">
        <v>0</v>
      </c>
      <c r="F16" s="41">
        <f>+Tabel1[[#This Row],[Stk/enhed]]*Tabel1[[#This Row],[Pris]]</f>
        <v>0</v>
      </c>
      <c r="G16" s="4">
        <v>24190</v>
      </c>
      <c r="H16" s="4" t="str">
        <f>VLOOKUP(Tabel1[[#This Row],[Nummer]],Kontoplan!A:B,2,0)</f>
        <v>Andre transportomkostninger</v>
      </c>
    </row>
    <row r="17" spans="1:8" x14ac:dyDescent="0.25">
      <c r="A17" s="4" t="s">
        <v>50</v>
      </c>
      <c r="B17" s="4" t="s">
        <v>53</v>
      </c>
      <c r="C17" s="4" t="s">
        <v>29</v>
      </c>
      <c r="D17" s="4">
        <v>0</v>
      </c>
      <c r="E17" s="39">
        <v>0</v>
      </c>
      <c r="F17" s="41">
        <f>+Tabel1[[#This Row],[Stk/enhed]]*Tabel1[[#This Row],[Pris]]</f>
        <v>0</v>
      </c>
      <c r="G17" s="4">
        <v>24190</v>
      </c>
      <c r="H17" s="4" t="str">
        <f>VLOOKUP(Tabel1[[#This Row],[Nummer]],Kontoplan!A:B,2,0)</f>
        <v>Andre transportomkostninger</v>
      </c>
    </row>
    <row r="18" spans="1:8" x14ac:dyDescent="0.25">
      <c r="A18" s="4" t="s">
        <v>51</v>
      </c>
      <c r="B18" s="4" t="s">
        <v>54</v>
      </c>
      <c r="C18" s="4" t="s">
        <v>70</v>
      </c>
      <c r="D18" s="4">
        <v>0</v>
      </c>
      <c r="E18" s="39">
        <v>0</v>
      </c>
      <c r="F18" s="41">
        <f>+Tabel1[[#This Row],[Stk/enhed]]*Tabel1[[#This Row],[Pris]]</f>
        <v>0</v>
      </c>
      <c r="G18" s="4">
        <v>23010</v>
      </c>
      <c r="H18" s="4" t="str">
        <f>VLOOKUP(Tabel1[[#This Row],[Nummer]],Kontoplan!A:B,2,0)</f>
        <v>Mødeforplejning</v>
      </c>
    </row>
    <row r="19" spans="1:8" x14ac:dyDescent="0.25">
      <c r="A19" s="4" t="s">
        <v>51</v>
      </c>
      <c r="B19" s="4" t="s">
        <v>64</v>
      </c>
      <c r="C19" s="4" t="s">
        <v>65</v>
      </c>
      <c r="D19" s="4">
        <v>0</v>
      </c>
      <c r="E19" s="39">
        <v>0</v>
      </c>
      <c r="F19" s="41">
        <f>+Tabel1[[#This Row],[Stk/enhed]]*Tabel1[[#This Row],[Pris]]</f>
        <v>0</v>
      </c>
      <c r="G19" s="4">
        <v>23040</v>
      </c>
      <c r="H19" s="4" t="str">
        <f>VLOOKUP(Tabel1[[#This Row],[Nummer]],Kontoplan!A:B,2,0)</f>
        <v>Leje af lokaler m/moms</v>
      </c>
    </row>
    <row r="20" spans="1:8" x14ac:dyDescent="0.25">
      <c r="A20" s="4" t="s">
        <v>51</v>
      </c>
      <c r="B20" s="4" t="s">
        <v>64</v>
      </c>
      <c r="C20" s="4" t="s">
        <v>92</v>
      </c>
      <c r="D20" s="4">
        <v>0</v>
      </c>
      <c r="E20" s="39">
        <v>0</v>
      </c>
      <c r="F20" s="41">
        <f>+Tabel1[[#This Row],[Stk/enhed]]*Tabel1[[#This Row],[Pris]]</f>
        <v>0</v>
      </c>
      <c r="G20" s="4">
        <v>23040</v>
      </c>
      <c r="H20" s="4" t="str">
        <f>VLOOKUP(Tabel1[[#This Row],[Nummer]],Kontoplan!A:B,2,0)</f>
        <v>Leje af lokaler m/moms</v>
      </c>
    </row>
    <row r="21" spans="1:8" x14ac:dyDescent="0.25">
      <c r="A21" s="4" t="s">
        <v>51</v>
      </c>
      <c r="B21" s="4" t="s">
        <v>64</v>
      </c>
      <c r="C21" s="4" t="s">
        <v>93</v>
      </c>
      <c r="D21" s="4">
        <v>0</v>
      </c>
      <c r="E21" s="39">
        <v>0</v>
      </c>
      <c r="F21" s="41">
        <f>+Tabel1[[#This Row],[Stk/enhed]]*Tabel1[[#This Row],[Pris]]</f>
        <v>0</v>
      </c>
      <c r="G21" s="4">
        <v>23040</v>
      </c>
      <c r="H21" s="4" t="str">
        <f>VLOOKUP(Tabel1[[#This Row],[Nummer]],Kontoplan!A:B,2,0)</f>
        <v>Leje af lokaler m/moms</v>
      </c>
    </row>
    <row r="22" spans="1:8" x14ac:dyDescent="0.25">
      <c r="A22" s="4" t="s">
        <v>51</v>
      </c>
      <c r="B22" s="4" t="s">
        <v>62</v>
      </c>
      <c r="C22" s="4" t="s">
        <v>63</v>
      </c>
      <c r="D22" s="4">
        <v>0</v>
      </c>
      <c r="E22" s="39">
        <v>0</v>
      </c>
      <c r="F22" s="41">
        <f>+Tabel1[[#This Row],[Stk/enhed]]*Tabel1[[#This Row],[Pris]]</f>
        <v>0</v>
      </c>
      <c r="G22" s="4">
        <v>23050</v>
      </c>
      <c r="H22" s="4" t="str">
        <f>VLOOKUP(Tabel1[[#This Row],[Nummer]],Kontoplan!A:B,2,0)</f>
        <v>Leje af materiel mv.</v>
      </c>
    </row>
    <row r="23" spans="1:8" x14ac:dyDescent="0.25">
      <c r="A23" s="4" t="s">
        <v>51</v>
      </c>
      <c r="B23" s="4" t="s">
        <v>111</v>
      </c>
      <c r="C23" s="4" t="s">
        <v>71</v>
      </c>
      <c r="D23" s="4">
        <v>0</v>
      </c>
      <c r="E23" s="39">
        <v>0</v>
      </c>
      <c r="F23" s="41">
        <f>+Tabel1[[#This Row],[Stk/enhed]]*Tabel1[[#This Row],[Pris]]</f>
        <v>0</v>
      </c>
      <c r="G23" s="4">
        <v>23070</v>
      </c>
      <c r="H23" s="4" t="str">
        <f>VLOOKUP(Tabel1[[#This Row],[Nummer]],Kontoplan!A:B,2,0)</f>
        <v>Materialer mv.</v>
      </c>
    </row>
    <row r="24" spans="1:8" x14ac:dyDescent="0.25">
      <c r="A24" s="4" t="s">
        <v>51</v>
      </c>
      <c r="B24" s="4" t="s">
        <v>111</v>
      </c>
      <c r="C24" s="4" t="s">
        <v>94</v>
      </c>
      <c r="D24" s="4">
        <v>0</v>
      </c>
      <c r="E24" s="39">
        <v>0</v>
      </c>
      <c r="F24" s="41">
        <f>+Tabel1[[#This Row],[Stk/enhed]]*Tabel1[[#This Row],[Pris]]</f>
        <v>0</v>
      </c>
      <c r="G24" s="4">
        <v>23070</v>
      </c>
      <c r="H24" s="4" t="str">
        <f>VLOOKUP(Tabel1[[#This Row],[Nummer]],Kontoplan!A$1:B$46,2,0)</f>
        <v>Materialer mv.</v>
      </c>
    </row>
    <row r="25" spans="1:8" x14ac:dyDescent="0.25">
      <c r="A25" s="9" t="s">
        <v>51</v>
      </c>
      <c r="B25" s="4" t="s">
        <v>111</v>
      </c>
      <c r="C25" s="9" t="s">
        <v>61</v>
      </c>
      <c r="D25" s="4">
        <v>0</v>
      </c>
      <c r="E25" s="39">
        <v>0</v>
      </c>
      <c r="F25" s="41">
        <f>+Tabel1[[#This Row],[Stk/enhed]]*Tabel1[[#This Row],[Pris]]</f>
        <v>0</v>
      </c>
      <c r="G25" s="9">
        <v>23070</v>
      </c>
      <c r="H25" s="9" t="str">
        <f>VLOOKUP(Tabel1[[#This Row],[Nummer]],Kontoplan!A:B,2,0)</f>
        <v>Materialer mv.</v>
      </c>
    </row>
    <row r="26" spans="1:8" x14ac:dyDescent="0.25">
      <c r="A26" s="4" t="s">
        <v>51</v>
      </c>
      <c r="B26" s="4" t="s">
        <v>111</v>
      </c>
      <c r="C26" s="9" t="s">
        <v>95</v>
      </c>
      <c r="D26" s="4">
        <v>0</v>
      </c>
      <c r="E26" s="39">
        <v>0</v>
      </c>
      <c r="F26" s="41">
        <f>+Tabel1[[#This Row],[Stk/enhed]]*Tabel1[[#This Row],[Pris]]</f>
        <v>0</v>
      </c>
      <c r="G26" s="9">
        <v>23070</v>
      </c>
      <c r="H26" s="9" t="str">
        <f>VLOOKUP(Tabel1[[#This Row],[Nummer]],Kontoplan!A$1:B$46,2,0)</f>
        <v>Materialer mv.</v>
      </c>
    </row>
    <row r="27" spans="1:8" x14ac:dyDescent="0.25">
      <c r="A27" s="4" t="s">
        <v>51</v>
      </c>
      <c r="B27" s="4" t="s">
        <v>66</v>
      </c>
      <c r="C27" s="4" t="s">
        <v>49</v>
      </c>
      <c r="D27" s="4">
        <v>0</v>
      </c>
      <c r="E27" s="39">
        <v>0</v>
      </c>
      <c r="F27" s="41">
        <f>+Tabel1[[#This Row],[Stk/enhed]]*Tabel1[[#This Row],[Pris]]</f>
        <v>0</v>
      </c>
      <c r="G27" s="4">
        <v>24010</v>
      </c>
      <c r="H27" s="4" t="str">
        <f>VLOOKUP(Tabel1[[#This Row],[Nummer]],Kontoplan!A:B,2,0)</f>
        <v>KM-godtgørelse</v>
      </c>
    </row>
    <row r="28" spans="1:8" x14ac:dyDescent="0.25">
      <c r="A28" s="4" t="s">
        <v>51</v>
      </c>
      <c r="B28" s="4" t="s">
        <v>66</v>
      </c>
      <c r="C28" s="4" t="s">
        <v>25</v>
      </c>
      <c r="D28" s="4">
        <v>0</v>
      </c>
      <c r="E28" s="39">
        <v>0</v>
      </c>
      <c r="F28" s="41">
        <f>+Tabel1[[#This Row],[Stk/enhed]]*Tabel1[[#This Row],[Pris]]</f>
        <v>0</v>
      </c>
      <c r="G28" s="4">
        <v>24020</v>
      </c>
      <c r="H28" s="4" t="str">
        <f>VLOOKUP(Tabel1[[#This Row],[Nummer]],Kontoplan!A:B,2,0)</f>
        <v>Færge, Bro mv.</v>
      </c>
    </row>
    <row r="29" spans="1:8" x14ac:dyDescent="0.25">
      <c r="A29" s="4" t="s">
        <v>51</v>
      </c>
      <c r="B29" s="4" t="s">
        <v>66</v>
      </c>
      <c r="C29" s="4" t="s">
        <v>26</v>
      </c>
      <c r="D29" s="4">
        <v>0</v>
      </c>
      <c r="E29" s="39">
        <v>0</v>
      </c>
      <c r="F29" s="41">
        <f>+Tabel1[[#This Row],[Stk/enhed]]*Tabel1[[#This Row],[Pris]]</f>
        <v>0</v>
      </c>
      <c r="G29" s="4">
        <v>24030</v>
      </c>
      <c r="H29" s="4" t="str">
        <f>VLOOKUP(Tabel1[[#This Row],[Nummer]],Kontoplan!A:B,2,0)</f>
        <v>Tog, bus mv.</v>
      </c>
    </row>
    <row r="30" spans="1:8" x14ac:dyDescent="0.25">
      <c r="A30" s="4" t="s">
        <v>51</v>
      </c>
      <c r="B30" s="4" t="s">
        <v>66</v>
      </c>
      <c r="C30" s="4" t="s">
        <v>27</v>
      </c>
      <c r="D30" s="4">
        <v>0</v>
      </c>
      <c r="E30" s="39">
        <v>0</v>
      </c>
      <c r="F30" s="41">
        <f>+Tabel1[[#This Row],[Stk/enhed]]*Tabel1[[#This Row],[Pris]]</f>
        <v>0</v>
      </c>
      <c r="G30" s="4">
        <v>24040</v>
      </c>
      <c r="H30" s="4" t="str">
        <f>VLOOKUP(Tabel1[[#This Row],[Nummer]],Kontoplan!A:B,2,0)</f>
        <v>Flyrejser</v>
      </c>
    </row>
    <row r="31" spans="1:8" x14ac:dyDescent="0.25">
      <c r="A31" s="4" t="s">
        <v>51</v>
      </c>
      <c r="B31" s="4" t="s">
        <v>66</v>
      </c>
      <c r="C31" s="4" t="s">
        <v>28</v>
      </c>
      <c r="D31" s="4">
        <v>0</v>
      </c>
      <c r="E31" s="39">
        <v>0</v>
      </c>
      <c r="F31" s="41">
        <f>+Tabel1[[#This Row],[Stk/enhed]]*Tabel1[[#This Row],[Pris]]</f>
        <v>0</v>
      </c>
      <c r="G31" s="4">
        <v>24050</v>
      </c>
      <c r="H31" s="4" t="str">
        <f>VLOOKUP(Tabel1[[#This Row],[Nummer]],Kontoplan!A:B,2,0)</f>
        <v>Parkering</v>
      </c>
    </row>
    <row r="32" spans="1:8" x14ac:dyDescent="0.25">
      <c r="A32" s="4" t="s">
        <v>51</v>
      </c>
      <c r="B32" s="4" t="s">
        <v>66</v>
      </c>
      <c r="C32" s="4" t="s">
        <v>72</v>
      </c>
      <c r="D32" s="4">
        <v>0</v>
      </c>
      <c r="E32" s="39">
        <v>0</v>
      </c>
      <c r="F32" s="41">
        <f>+Tabel1[[#This Row],[Stk/enhed]]*Tabel1[[#This Row],[Pris]]</f>
        <v>0</v>
      </c>
      <c r="G32" s="4">
        <v>24190</v>
      </c>
      <c r="H32" s="4" t="str">
        <f>VLOOKUP(Tabel1[[#This Row],[Nummer]],Kontoplan!A:B,2,0)</f>
        <v>Andre transportomkostninger</v>
      </c>
    </row>
    <row r="33" spans="1:8" x14ac:dyDescent="0.25">
      <c r="A33" s="4" t="s">
        <v>51</v>
      </c>
      <c r="B33" s="4" t="s">
        <v>66</v>
      </c>
      <c r="C33" s="4" t="s">
        <v>29</v>
      </c>
      <c r="D33" s="4">
        <v>0</v>
      </c>
      <c r="E33" s="39">
        <v>0</v>
      </c>
      <c r="F33" s="41">
        <f>+Tabel1[[#This Row],[Stk/enhed]]*Tabel1[[#This Row],[Pris]]</f>
        <v>0</v>
      </c>
      <c r="G33" s="4">
        <v>24190</v>
      </c>
      <c r="H33" s="4" t="str">
        <f>VLOOKUP(Tabel1[[#This Row],[Nummer]],Kontoplan!A:B,2,0)</f>
        <v>Andre transportomkostninger</v>
      </c>
    </row>
    <row r="34" spans="1:8" x14ac:dyDescent="0.25">
      <c r="A34" s="4" t="s">
        <v>51</v>
      </c>
      <c r="B34" s="4" t="s">
        <v>96</v>
      </c>
      <c r="C34" s="4" t="s">
        <v>97</v>
      </c>
      <c r="D34" s="4">
        <v>0</v>
      </c>
      <c r="E34" s="39">
        <v>0</v>
      </c>
      <c r="F34" s="41">
        <f>+Tabel1[[#This Row],[Stk/enhed]]*Tabel1[[#This Row],[Pris]]</f>
        <v>0</v>
      </c>
      <c r="G34" s="4">
        <v>35050</v>
      </c>
      <c r="H34" s="4" t="str">
        <f>VLOOKUP(Tabel1[[#This Row],[Nummer]],Kontoplan!A:B,2,0)</f>
        <v>Gaver, blomster mv.</v>
      </c>
    </row>
    <row r="35" spans="1:8" ht="26" customHeight="1" x14ac:dyDescent="0.25">
      <c r="A35" s="4" t="s">
        <v>51</v>
      </c>
      <c r="B35" s="4" t="s">
        <v>96</v>
      </c>
      <c r="C35" s="4" t="s">
        <v>98</v>
      </c>
      <c r="D35" s="4">
        <v>0</v>
      </c>
      <c r="E35" s="39">
        <v>0</v>
      </c>
      <c r="F35" s="41">
        <f>+Tabel1[[#This Row],[Stk/enhed]]*Tabel1[[#This Row],[Pris]]</f>
        <v>0</v>
      </c>
      <c r="G35" s="4">
        <v>40030</v>
      </c>
      <c r="H35" s="4" t="str">
        <f>VLOOKUP(Tabel1[[#This Row],[Nummer]],Kontoplan!A:B,2,0)</f>
        <v>Honorarer, B-indkomst</v>
      </c>
    </row>
    <row r="36" spans="1:8" x14ac:dyDescent="0.25">
      <c r="A36" s="4" t="s">
        <v>52</v>
      </c>
      <c r="B36" s="4" t="s">
        <v>53</v>
      </c>
      <c r="C36" s="4" t="s">
        <v>110</v>
      </c>
      <c r="D36" s="4">
        <v>0</v>
      </c>
      <c r="E36" s="39">
        <v>0</v>
      </c>
      <c r="F36" s="41">
        <f>+Tabel1[[#This Row],[Stk/enhed]]*Tabel1[[#This Row],[Pris]]</f>
        <v>0</v>
      </c>
      <c r="G36" s="4">
        <v>23010</v>
      </c>
      <c r="H36" s="4" t="str">
        <f>VLOOKUP(Tabel1[[#This Row],[Nummer]],Kontoplan!A:B,2,0)</f>
        <v>Mødeforplejning</v>
      </c>
    </row>
    <row r="37" spans="1:8" x14ac:dyDescent="0.25">
      <c r="A37" s="4" t="s">
        <v>52</v>
      </c>
      <c r="B37" s="4" t="s">
        <v>53</v>
      </c>
      <c r="C37" s="4" t="s">
        <v>67</v>
      </c>
      <c r="D37" s="4">
        <v>0</v>
      </c>
      <c r="E37" s="39">
        <v>0</v>
      </c>
      <c r="F37" s="41">
        <f>+Tabel1[[#This Row],[Stk/enhed]]*Tabel1[[#This Row],[Pris]]</f>
        <v>0</v>
      </c>
      <c r="G37" s="4">
        <v>23030</v>
      </c>
      <c r="H37" s="4" t="str">
        <f>VLOOKUP(Tabel1[[#This Row],[Nummer]],Kontoplan!A:B,2,0)</f>
        <v>Leje af lokaler u/moms</v>
      </c>
    </row>
    <row r="38" spans="1:8" x14ac:dyDescent="0.25">
      <c r="A38" s="4" t="s">
        <v>52</v>
      </c>
      <c r="B38" s="4" t="s">
        <v>53</v>
      </c>
      <c r="C38" s="4" t="s">
        <v>67</v>
      </c>
      <c r="D38" s="4">
        <v>0</v>
      </c>
      <c r="E38" s="39">
        <v>0</v>
      </c>
      <c r="F38" s="41">
        <f>+Tabel1[[#This Row],[Stk/enhed]]*Tabel1[[#This Row],[Pris]]</f>
        <v>0</v>
      </c>
      <c r="G38" s="4">
        <v>23070</v>
      </c>
      <c r="H38" s="4" t="str">
        <f>VLOOKUP(Tabel1[[#This Row],[Nummer]],Kontoplan!A:B,2,0)</f>
        <v>Materialer mv.</v>
      </c>
    </row>
    <row r="39" spans="1:8" x14ac:dyDescent="0.25">
      <c r="A39" s="4" t="s">
        <v>52</v>
      </c>
      <c r="B39" s="4" t="s">
        <v>53</v>
      </c>
      <c r="C39" s="4" t="s">
        <v>49</v>
      </c>
      <c r="D39" s="4">
        <v>0</v>
      </c>
      <c r="E39" s="39">
        <v>0</v>
      </c>
      <c r="F39" s="41">
        <f>+Tabel1[[#This Row],[Stk/enhed]]*Tabel1[[#This Row],[Pris]]</f>
        <v>0</v>
      </c>
      <c r="G39" s="4">
        <v>24010</v>
      </c>
      <c r="H39" s="4" t="str">
        <f>VLOOKUP(Tabel1[[#This Row],[Nummer]],Kontoplan!A:B,2,0)</f>
        <v>KM-godtgørelse</v>
      </c>
    </row>
    <row r="40" spans="1:8" x14ac:dyDescent="0.25">
      <c r="A40" s="4" t="s">
        <v>52</v>
      </c>
      <c r="B40" s="4" t="s">
        <v>53</v>
      </c>
      <c r="C40" s="4" t="s">
        <v>25</v>
      </c>
      <c r="D40" s="4">
        <v>0</v>
      </c>
      <c r="E40" s="39">
        <v>0</v>
      </c>
      <c r="F40" s="41">
        <f>+Tabel1[[#This Row],[Stk/enhed]]*Tabel1[[#This Row],[Pris]]</f>
        <v>0</v>
      </c>
      <c r="G40" s="4">
        <v>24020</v>
      </c>
      <c r="H40" s="4" t="str">
        <f>VLOOKUP(Tabel1[[#This Row],[Nummer]],Kontoplan!A:B,2,0)</f>
        <v>Færge, Bro mv.</v>
      </c>
    </row>
    <row r="41" spans="1:8" x14ac:dyDescent="0.25">
      <c r="A41" s="4" t="s">
        <v>52</v>
      </c>
      <c r="B41" s="4" t="s">
        <v>53</v>
      </c>
      <c r="C41" s="4" t="s">
        <v>26</v>
      </c>
      <c r="D41" s="4">
        <v>0</v>
      </c>
      <c r="E41" s="39">
        <v>0</v>
      </c>
      <c r="F41" s="41">
        <f>+Tabel1[[#This Row],[Stk/enhed]]*Tabel1[[#This Row],[Pris]]</f>
        <v>0</v>
      </c>
      <c r="G41" s="4">
        <v>24030</v>
      </c>
      <c r="H41" s="4" t="str">
        <f>VLOOKUP(Tabel1[[#This Row],[Nummer]],Kontoplan!A:B,2,0)</f>
        <v>Tog, bus mv.</v>
      </c>
    </row>
    <row r="42" spans="1:8" x14ac:dyDescent="0.25">
      <c r="A42" s="4" t="s">
        <v>52</v>
      </c>
      <c r="B42" s="4" t="s">
        <v>53</v>
      </c>
      <c r="C42" s="4" t="s">
        <v>27</v>
      </c>
      <c r="D42" s="4">
        <v>0</v>
      </c>
      <c r="E42" s="39">
        <v>0</v>
      </c>
      <c r="F42" s="41">
        <f>+Tabel1[[#This Row],[Stk/enhed]]*Tabel1[[#This Row],[Pris]]</f>
        <v>0</v>
      </c>
      <c r="G42" s="4">
        <v>24040</v>
      </c>
      <c r="H42" s="4" t="str">
        <f>VLOOKUP(Tabel1[[#This Row],[Nummer]],Kontoplan!A:B,2,0)</f>
        <v>Flyrejser</v>
      </c>
    </row>
    <row r="43" spans="1:8" x14ac:dyDescent="0.25">
      <c r="A43" s="4" t="s">
        <v>52</v>
      </c>
      <c r="B43" s="4" t="s">
        <v>53</v>
      </c>
      <c r="C43" s="4" t="s">
        <v>28</v>
      </c>
      <c r="D43" s="4">
        <v>0</v>
      </c>
      <c r="E43" s="39">
        <v>0</v>
      </c>
      <c r="F43" s="41">
        <f>+Tabel1[[#This Row],[Stk/enhed]]*Tabel1[[#This Row],[Pris]]</f>
        <v>0</v>
      </c>
      <c r="G43" s="4">
        <v>24050</v>
      </c>
      <c r="H43" s="4" t="str">
        <f>VLOOKUP(Tabel1[[#This Row],[Nummer]],Kontoplan!A:B,2,0)</f>
        <v>Parkering</v>
      </c>
    </row>
    <row r="44" spans="1:8" x14ac:dyDescent="0.25">
      <c r="A44" s="4" t="s">
        <v>52</v>
      </c>
      <c r="B44" s="4" t="s">
        <v>53</v>
      </c>
      <c r="C44" s="4" t="s">
        <v>72</v>
      </c>
      <c r="D44" s="4">
        <v>0</v>
      </c>
      <c r="E44" s="39">
        <v>0</v>
      </c>
      <c r="F44" s="41">
        <f>+Tabel1[[#This Row],[Stk/enhed]]*Tabel1[[#This Row],[Pris]]</f>
        <v>0</v>
      </c>
      <c r="G44" s="4">
        <v>24190</v>
      </c>
      <c r="H44" s="4" t="str">
        <f>VLOOKUP(Tabel1[[#This Row],[Nummer]],Kontoplan!A:B,2,0)</f>
        <v>Andre transportomkostninger</v>
      </c>
    </row>
    <row r="45" spans="1:8" x14ac:dyDescent="0.25">
      <c r="A45" s="4" t="s">
        <v>52</v>
      </c>
      <c r="B45" s="4" t="s">
        <v>53</v>
      </c>
      <c r="C45" s="4" t="s">
        <v>29</v>
      </c>
      <c r="D45" s="4">
        <v>0</v>
      </c>
      <c r="E45" s="39">
        <v>0</v>
      </c>
      <c r="F45" s="41">
        <f>+Tabel1[[#This Row],[Stk/enhed]]*Tabel1[[#This Row],[Pris]]</f>
        <v>0</v>
      </c>
      <c r="G45" s="4">
        <v>24190</v>
      </c>
      <c r="H45" s="4" t="str">
        <f>VLOOKUP(Tabel1[[#This Row],[Nummer]],Kontoplan!A:B,2,0)</f>
        <v>Andre transportomkostninger</v>
      </c>
    </row>
    <row r="46" spans="1:8" x14ac:dyDescent="0.25">
      <c r="A46" s="4"/>
      <c r="B46" s="4"/>
      <c r="C46" s="4"/>
      <c r="D46" s="4"/>
      <c r="E46" s="39" t="s">
        <v>10</v>
      </c>
      <c r="F46" s="39">
        <f>SUBTOTAL(109,Tabel1[Beløb])</f>
        <v>0</v>
      </c>
      <c r="G46" s="4"/>
      <c r="H46" s="4"/>
    </row>
  </sheetData>
  <phoneticPr fontId="21" type="noConversion"/>
  <pageMargins left="0.7" right="0.7" top="0.75" bottom="0.75" header="0.3" footer="0.3"/>
  <pageSetup paperSize="9" orientation="portrait" r:id="rId1"/>
  <ignoredErrors>
    <ignoredError sqref="F4:F45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FEB8-79B4-4DCD-B97E-6CE83B60097B}">
  <dimension ref="A1:G24"/>
  <sheetViews>
    <sheetView showGridLines="0" workbookViewId="0">
      <selection activeCell="A4" sqref="A4"/>
    </sheetView>
  </sheetViews>
  <sheetFormatPr defaultRowHeight="12.5" x14ac:dyDescent="0.25"/>
  <cols>
    <col min="1" max="1" width="32.36328125" customWidth="1"/>
    <col min="2" max="2" width="18.36328125" customWidth="1"/>
    <col min="3" max="4" width="9.453125" bestFit="1" customWidth="1"/>
    <col min="5" max="5" width="7.453125" bestFit="1" customWidth="1"/>
    <col min="6" max="6" width="6.54296875" customWidth="1"/>
    <col min="7" max="7" width="92.90625" customWidth="1"/>
    <col min="8" max="8" width="19.36328125" bestFit="1" customWidth="1"/>
    <col min="9" max="9" width="6.54296875" bestFit="1" customWidth="1"/>
    <col min="10" max="10" width="7.54296875" bestFit="1" customWidth="1"/>
  </cols>
  <sheetData>
    <row r="1" spans="1:7" ht="15.5" x14ac:dyDescent="0.35">
      <c r="A1" s="1" t="s">
        <v>113</v>
      </c>
    </row>
    <row r="2" spans="1:7" ht="15.5" x14ac:dyDescent="0.35">
      <c r="A2" s="1"/>
    </row>
    <row r="3" spans="1:7" ht="15.5" x14ac:dyDescent="0.35">
      <c r="A3" s="3" t="s">
        <v>75</v>
      </c>
      <c r="B3" s="1">
        <f>+Vejledning!D7</f>
        <v>0</v>
      </c>
      <c r="G3" s="3"/>
    </row>
    <row r="4" spans="1:7" ht="15.5" x14ac:dyDescent="0.35">
      <c r="A4" s="3" t="s">
        <v>101</v>
      </c>
      <c r="B4" s="1">
        <f>+Vejledning!D9</f>
        <v>0</v>
      </c>
      <c r="G4" s="3"/>
    </row>
    <row r="5" spans="1:7" ht="15.5" x14ac:dyDescent="0.35">
      <c r="A5" s="1"/>
      <c r="G5" s="3"/>
    </row>
    <row r="6" spans="1:7" ht="15.5" x14ac:dyDescent="0.35">
      <c r="A6" s="1" t="s">
        <v>106</v>
      </c>
    </row>
    <row r="7" spans="1:7" ht="15.5" x14ac:dyDescent="0.35">
      <c r="A7" s="1"/>
    </row>
    <row r="8" spans="1:7" x14ac:dyDescent="0.25">
      <c r="B8" s="7" t="s">
        <v>0</v>
      </c>
    </row>
    <row r="9" spans="1:7" x14ac:dyDescent="0.25">
      <c r="A9" s="5" t="s">
        <v>15</v>
      </c>
      <c r="B9" s="2">
        <v>500</v>
      </c>
    </row>
    <row r="10" spans="1:7" x14ac:dyDescent="0.25">
      <c r="A10" s="5" t="s">
        <v>22</v>
      </c>
      <c r="B10" s="2">
        <v>0</v>
      </c>
      <c r="F10" s="2"/>
    </row>
    <row r="11" spans="1:7" x14ac:dyDescent="0.25">
      <c r="A11" s="5" t="s">
        <v>25</v>
      </c>
      <c r="B11" s="2">
        <v>0</v>
      </c>
      <c r="F11" s="2"/>
    </row>
    <row r="12" spans="1:7" x14ac:dyDescent="0.25">
      <c r="A12" s="5" t="s">
        <v>26</v>
      </c>
      <c r="B12" s="2">
        <v>0</v>
      </c>
      <c r="F12" s="2"/>
    </row>
    <row r="13" spans="1:7" x14ac:dyDescent="0.25">
      <c r="A13" s="5" t="s">
        <v>27</v>
      </c>
      <c r="B13" s="2">
        <v>0</v>
      </c>
      <c r="F13" s="2"/>
    </row>
    <row r="14" spans="1:7" x14ac:dyDescent="0.25">
      <c r="A14" s="5" t="s">
        <v>28</v>
      </c>
      <c r="B14" s="2">
        <v>0</v>
      </c>
      <c r="F14" s="2"/>
    </row>
    <row r="15" spans="1:7" x14ac:dyDescent="0.25">
      <c r="A15" s="5" t="s">
        <v>29</v>
      </c>
      <c r="B15" s="2">
        <v>0</v>
      </c>
      <c r="F15" s="2"/>
    </row>
    <row r="16" spans="1:7" x14ac:dyDescent="0.25">
      <c r="A16" s="5" t="s">
        <v>85</v>
      </c>
      <c r="B16" s="2">
        <v>600</v>
      </c>
      <c r="F16" s="2"/>
    </row>
    <row r="17" spans="1:2" x14ac:dyDescent="0.25">
      <c r="A17" s="5" t="s">
        <v>18</v>
      </c>
      <c r="B17" s="2">
        <v>0</v>
      </c>
    </row>
    <row r="18" spans="1:2" x14ac:dyDescent="0.25">
      <c r="A18" s="5" t="s">
        <v>20</v>
      </c>
      <c r="B18" s="2">
        <v>0</v>
      </c>
    </row>
    <row r="19" spans="1:2" x14ac:dyDescent="0.25">
      <c r="A19" s="5" t="s">
        <v>69</v>
      </c>
      <c r="B19" s="2">
        <v>0</v>
      </c>
    </row>
    <row r="20" spans="1:2" x14ac:dyDescent="0.25">
      <c r="A20" s="5" t="s">
        <v>89</v>
      </c>
      <c r="B20" s="2">
        <v>0</v>
      </c>
    </row>
    <row r="21" spans="1:2" x14ac:dyDescent="0.25">
      <c r="A21" s="5" t="s">
        <v>19</v>
      </c>
      <c r="B21" s="2">
        <v>0</v>
      </c>
    </row>
    <row r="22" spans="1:2" x14ac:dyDescent="0.25">
      <c r="A22" s="5" t="s">
        <v>37</v>
      </c>
      <c r="B22" s="2">
        <v>0</v>
      </c>
    </row>
    <row r="23" spans="1:2" x14ac:dyDescent="0.25">
      <c r="A23" s="5" t="s">
        <v>39</v>
      </c>
      <c r="B23" s="2">
        <v>0</v>
      </c>
    </row>
    <row r="24" spans="1:2" x14ac:dyDescent="0.25">
      <c r="A24" s="5" t="s">
        <v>1</v>
      </c>
      <c r="B24" s="2">
        <v>1100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C9F2-9801-4FFD-9EDD-4C40C401625D}">
  <dimension ref="A1:E11"/>
  <sheetViews>
    <sheetView showGridLines="0" workbookViewId="0">
      <selection sqref="A1:XFD1048576"/>
    </sheetView>
  </sheetViews>
  <sheetFormatPr defaultRowHeight="12.5" x14ac:dyDescent="0.25"/>
  <cols>
    <col min="1" max="1" width="15.08984375" customWidth="1"/>
    <col min="2" max="2" width="35.453125" bestFit="1" customWidth="1"/>
    <col min="3" max="3" width="18.453125" customWidth="1"/>
    <col min="4" max="5" width="13.6328125" customWidth="1"/>
  </cols>
  <sheetData>
    <row r="1" spans="1:5" ht="15.5" x14ac:dyDescent="0.35">
      <c r="A1" s="1" t="s">
        <v>113</v>
      </c>
    </row>
    <row r="2" spans="1:5" ht="15.5" x14ac:dyDescent="0.35">
      <c r="A2" s="1"/>
    </row>
    <row r="3" spans="1:5" ht="15.5" x14ac:dyDescent="0.35">
      <c r="A3" s="3" t="s">
        <v>75</v>
      </c>
      <c r="B3" s="27">
        <f>+Budget!B3</f>
        <v>0</v>
      </c>
    </row>
    <row r="4" spans="1:5" ht="15.5" x14ac:dyDescent="0.35">
      <c r="A4" s="3" t="s">
        <v>101</v>
      </c>
      <c r="B4" s="27">
        <f>+Budget!B4</f>
        <v>0</v>
      </c>
    </row>
    <row r="5" spans="1:5" ht="15.5" x14ac:dyDescent="0.35">
      <c r="A5" s="1"/>
    </row>
    <row r="6" spans="1:5" ht="15.5" x14ac:dyDescent="0.35">
      <c r="A6" s="1"/>
    </row>
    <row r="7" spans="1:5" x14ac:dyDescent="0.25">
      <c r="A7" s="28" t="s">
        <v>139</v>
      </c>
      <c r="E7" s="29"/>
    </row>
    <row r="8" spans="1:5" x14ac:dyDescent="0.25">
      <c r="C8" t="s">
        <v>131</v>
      </c>
      <c r="D8" t="s">
        <v>139</v>
      </c>
      <c r="E8" s="30" t="s">
        <v>140</v>
      </c>
    </row>
    <row r="9" spans="1:5" x14ac:dyDescent="0.25">
      <c r="A9">
        <v>24030</v>
      </c>
      <c r="B9" t="s">
        <v>26</v>
      </c>
      <c r="C9" s="2">
        <v>200</v>
      </c>
      <c r="D9" s="2">
        <v>0</v>
      </c>
      <c r="E9" s="31">
        <f>+C9-D9</f>
        <v>200</v>
      </c>
    </row>
    <row r="10" spans="1:5" ht="13" thickBot="1" x14ac:dyDescent="0.3">
      <c r="A10">
        <v>25010</v>
      </c>
      <c r="B10" t="s">
        <v>31</v>
      </c>
      <c r="C10" s="2">
        <v>0</v>
      </c>
      <c r="D10" s="2">
        <v>1148.75</v>
      </c>
      <c r="E10" s="31">
        <f t="shared" ref="E10:E11" si="0">+C10-D10</f>
        <v>-1148.75</v>
      </c>
    </row>
    <row r="11" spans="1:5" ht="13.5" thickTop="1" x14ac:dyDescent="0.3">
      <c r="A11" t="s">
        <v>141</v>
      </c>
      <c r="C11" s="2">
        <v>200</v>
      </c>
      <c r="D11" s="2">
        <v>1148.75</v>
      </c>
      <c r="E11" s="32">
        <f t="shared" si="0"/>
        <v>-948.75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24E5-1FE8-4839-856B-2C263F8270B5}">
  <dimension ref="A1:P3"/>
  <sheetViews>
    <sheetView workbookViewId="0">
      <selection sqref="A1:XFD3"/>
    </sheetView>
  </sheetViews>
  <sheetFormatPr defaultRowHeight="12.5" x14ac:dyDescent="0.25"/>
  <cols>
    <col min="1" max="1" width="16.54296875" customWidth="1"/>
    <col min="2" max="2" width="10.6328125" customWidth="1"/>
    <col min="3" max="3" width="16.453125" customWidth="1"/>
    <col min="4" max="4" width="18.36328125" customWidth="1"/>
    <col min="5" max="5" width="13.36328125" customWidth="1"/>
    <col min="6" max="6" width="12.36328125" customWidth="1"/>
    <col min="7" max="7" width="15.6328125" customWidth="1"/>
    <col min="8" max="8" width="15.90625" customWidth="1"/>
    <col min="9" max="9" width="16.453125" customWidth="1"/>
    <col min="10" max="10" width="12.453125" customWidth="1"/>
    <col min="11" max="11" width="9.90625" customWidth="1"/>
    <col min="12" max="12" width="13.90625" customWidth="1"/>
    <col min="13" max="13" width="13.453125" customWidth="1"/>
    <col min="14" max="14" width="11.453125" customWidth="1"/>
    <col min="15" max="15" width="19.6328125" customWidth="1"/>
  </cols>
  <sheetData>
    <row r="1" spans="1:16" ht="14.5" x14ac:dyDescent="0.35">
      <c r="A1" s="12" t="s">
        <v>114</v>
      </c>
      <c r="B1" s="12" t="s">
        <v>115</v>
      </c>
      <c r="C1" s="12" t="s">
        <v>116</v>
      </c>
      <c r="D1" s="12" t="s">
        <v>117</v>
      </c>
      <c r="E1" s="12" t="s">
        <v>118</v>
      </c>
      <c r="F1" s="12" t="s">
        <v>119</v>
      </c>
      <c r="G1" s="12" t="s">
        <v>120</v>
      </c>
      <c r="H1" s="12" t="s">
        <v>121</v>
      </c>
      <c r="I1" s="12" t="s">
        <v>122</v>
      </c>
      <c r="J1" s="12" t="s">
        <v>123</v>
      </c>
      <c r="K1" s="12" t="s">
        <v>124</v>
      </c>
      <c r="L1" s="12" t="s">
        <v>125</v>
      </c>
      <c r="M1" s="12" t="s">
        <v>126</v>
      </c>
      <c r="N1" s="12" t="s">
        <v>127</v>
      </c>
      <c r="O1" s="12" t="s">
        <v>128</v>
      </c>
      <c r="P1" s="12" t="s">
        <v>129</v>
      </c>
    </row>
    <row r="2" spans="1:16" ht="14.5" x14ac:dyDescent="0.35">
      <c r="A2" s="12" t="s">
        <v>130</v>
      </c>
      <c r="B2" s="12"/>
      <c r="C2" s="12">
        <v>24030</v>
      </c>
      <c r="D2" s="23" t="s">
        <v>26</v>
      </c>
      <c r="E2" s="12"/>
      <c r="F2" s="12">
        <v>200</v>
      </c>
      <c r="G2" s="12"/>
      <c r="H2" s="12"/>
      <c r="I2" s="12"/>
      <c r="J2" s="12"/>
      <c r="K2" s="12"/>
      <c r="L2" s="12"/>
      <c r="M2" s="12"/>
      <c r="N2" s="12"/>
      <c r="O2" s="12"/>
      <c r="P2" s="3" t="s">
        <v>131</v>
      </c>
    </row>
    <row r="3" spans="1:16" ht="14.5" x14ac:dyDescent="0.35">
      <c r="A3" s="24">
        <v>45387</v>
      </c>
      <c r="B3" s="13" t="s">
        <v>132</v>
      </c>
      <c r="C3" s="14">
        <v>25010</v>
      </c>
      <c r="D3" s="13" t="s">
        <v>31</v>
      </c>
      <c r="E3" s="13" t="s">
        <v>133</v>
      </c>
      <c r="F3" s="25">
        <v>1148.75</v>
      </c>
      <c r="G3" s="13" t="s">
        <v>134</v>
      </c>
      <c r="H3" s="13" t="s">
        <v>135</v>
      </c>
      <c r="I3" s="13" t="s">
        <v>136</v>
      </c>
      <c r="J3" s="13" t="s">
        <v>137</v>
      </c>
      <c r="K3" s="26">
        <v>503393</v>
      </c>
      <c r="L3" s="25">
        <v>0</v>
      </c>
      <c r="M3" s="13" t="s">
        <v>137</v>
      </c>
      <c r="N3" s="13" t="s">
        <v>138</v>
      </c>
      <c r="O3" s="13" t="s">
        <v>137</v>
      </c>
      <c r="P3" s="3" t="s">
        <v>139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80EE178D2B594C927EAFD04E2B01C2" ma:contentTypeVersion="16" ma:contentTypeDescription="Opret et nyt dokument." ma:contentTypeScope="" ma:versionID="a72a78c6e5c9804f6ac2bce13bd88320">
  <xsd:schema xmlns:xsd="http://www.w3.org/2001/XMLSchema" xmlns:xs="http://www.w3.org/2001/XMLSchema" xmlns:p="http://schemas.microsoft.com/office/2006/metadata/properties" xmlns:ns2="64ae206a-04b1-424f-a4cf-ca40cee27f7d" xmlns:ns3="d5d67b68-447c-4771-94d8-758636101cad" targetNamespace="http://schemas.microsoft.com/office/2006/metadata/properties" ma:root="true" ma:fieldsID="9af4acbb017684fc227aaa5f2a4383a6" ns2:_="" ns3:_="">
    <xsd:import namespace="64ae206a-04b1-424f-a4cf-ca40cee27f7d"/>
    <xsd:import namespace="d5d67b68-447c-4771-94d8-758636101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e206a-04b1-424f-a4cf-ca40cee27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8b335d25-aab0-45d9-8266-b0accc824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67b68-447c-4771-94d8-758636101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1a3b3be-7e3c-45c6-876f-73ce295b9cea}" ma:internalName="TaxCatchAll" ma:showField="CatchAllData" ma:web="d5d67b68-447c-4771-94d8-758636101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4 Y I c W a L m d 8 i l A A A A 9 g A A A B I A H A B D b 2 5 m a W c v U G F j a 2 F n Z S 5 4 b W w g o h g A K K A U A A A A A A A A A A A A A A A A A A A A A A A A A A A A h Y 9 L C s I w G I S v U r J v X k W Q 8 j d d 6 E 4 L g i B u Q x r b Y J t K k 5 r e z Y V H 8 g p W f O 5 c z s w 3 M H O 7 X C E f 2 y Y 6 6 9 6 Z z m a I Y Y o i b V V X G l t l a P C H e I 5 y A R u p j r L S 0 Q R b l 4 7 O Z K j 2 / p Q S E k L A I c F d X x F O K S P 7 Y r 1 V t W 5 l b K z z 0 i q N P q 3 y f w s J 2 D 3 H C I 5 Z w v C M c k y B v E 0 o j P 0 C f N r 7 S H 9 M W A y N H 3 o t S h k v V 0 D e E s j r g 7 g D U E s D B B Q A A g A I A O G C H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g h x Z K I p H u A 4 A A A A R A A A A E w A c A E Z v c m 1 1 b G F z L 1 N l Y 3 R p b 2 4 x L m 0 g o h g A K K A U A A A A A A A A A A A A A A A A A A A A A A A A A A A A K 0 5 N L s n M z 1 M I h t C G 1 g B Q S w E C L Q A U A A I A C A D h g h x Z o u Z 3 y K U A A A D 2 A A A A E g A A A A A A A A A A A A A A A A A A A A A A Q 2 9 u Z m l n L 1 B h Y 2 t h Z 2 U u e G 1 s U E s B A i 0 A F A A C A A g A 4 Y I c W Q / K 6 a u k A A A A 6 Q A A A B M A A A A A A A A A A A A A A A A A 8 Q A A A F t D b 2 5 0 Z W 5 0 X 1 R 5 c G V z X S 5 4 b W x Q S w E C L Q A U A A I A C A D h g h x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2 t S M s L V G b 0 C P b 9 g C H L p z 1 A A A A A A C A A A A A A A Q Z g A A A A E A A C A A A A A D 7 C l V w G W c 4 r i W T 3 n w f b e E k O U X G w E A c U h K V Q T s j v V q F A A A A A A O g A A A A A I A A C A A A A A o l s Y 6 Y J F Y p y X D 6 / s X K x Z L V a z y p M u s K u + I + n D f v l 5 d q 1 A A A A D f 9 G Y n v P I Q A D l H 5 5 s / 3 X Z K 3 9 Q D x 7 7 B q W p Y + 0 K F m J O 4 g 7 u s N U 8 G J p P g u A p N d Q X n z K 0 s S S 2 p U U m 8 W N R S 3 Q + s 4 p T 5 L 0 R l v i R O f J 1 N / I W 6 M y o k t 0 A A A A A 7 P q s 6 b F R Z 2 0 T T b v n R Z 5 I y H n g b b X J r 5 Y v U X G x 2 L s P G N 4 7 4 T g P Y + u 0 A j 8 i W T Y b u + o s S m 1 o s k C X D b k l w o J j p r 7 E b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e206a-04b1-424f-a4cf-ca40cee27f7d">
      <Terms xmlns="http://schemas.microsoft.com/office/infopath/2007/PartnerControls"/>
    </lcf76f155ced4ddcb4097134ff3c332f>
    <TaxCatchAll xmlns="d5d67b68-447c-4771-94d8-758636101ca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AC7A12-B0FD-4B2B-A33C-49C74777D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e206a-04b1-424f-a4cf-ca40cee27f7d"/>
    <ds:schemaRef ds:uri="d5d67b68-447c-4771-94d8-758636101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07B153-A7F1-498A-9922-8B40FA66209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52312E1-9E54-45E4-83D4-E5AE0BCEA7D8}">
  <ds:schemaRefs>
    <ds:schemaRef ds:uri="http://schemas.microsoft.com/office/2006/metadata/properties"/>
    <ds:schemaRef ds:uri="http://schemas.microsoft.com/office/infopath/2007/PartnerControls"/>
    <ds:schemaRef ds:uri="64ae206a-04b1-424f-a4cf-ca40cee27f7d"/>
    <ds:schemaRef ds:uri="d5d67b68-447c-4771-94d8-758636101cad"/>
  </ds:schemaRefs>
</ds:datastoreItem>
</file>

<file path=customXml/itemProps4.xml><?xml version="1.0" encoding="utf-8"?>
<ds:datastoreItem xmlns:ds="http://schemas.openxmlformats.org/officeDocument/2006/customXml" ds:itemID="{138AD907-2756-4689-8276-C2F0974199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Vejledning</vt:lpstr>
      <vt:lpstr>Team</vt:lpstr>
      <vt:lpstr>Kontoplan</vt:lpstr>
      <vt:lpstr>Budgetgrundlag</vt:lpstr>
      <vt:lpstr>Budget</vt:lpstr>
      <vt:lpstr>Regnskab</vt:lpstr>
      <vt:lpstr>Datagrundlag regnskab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Grete Høgh Larsen</dc:creator>
  <cp:keywords/>
  <dc:description/>
  <cp:lastModifiedBy>Anne Meisner</cp:lastModifiedBy>
  <cp:revision/>
  <dcterms:created xsi:type="dcterms:W3CDTF">2021-05-06T11:56:40Z</dcterms:created>
  <dcterms:modified xsi:type="dcterms:W3CDTF">2026-05-28T11:15:59Z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0x0101001680EE178D2B594C927EAFD04E2B01C2</vt:lpwstr>
  </property>
  <property fmtid="{D5CDD505-2E9C-101B-9397-08002B2CF9AE}" pid="3" name="MediaServiceImageTags">
    <vt:lpwstr/>
  </property>
</Properties>
</file>